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Sekce_III\32_odbor\Oddělení  320\Výroční zpráva o hospodaření\sumarizované tabulky\za 2017\Tabulky postoupené VVŠ\"/>
    </mc:Choice>
  </mc:AlternateContent>
  <bookViews>
    <workbookView xWindow="0" yWindow="0" windowWidth="28800" windowHeight="12045" tabRatio="893" activeTab="26"/>
  </bookViews>
  <sheets>
    <sheet name="Součet" sheetId="9" r:id="rId1"/>
    <sheet name="UK" sheetId="29" r:id="rId2"/>
    <sheet name="JU" sheetId="30" r:id="rId3"/>
    <sheet name="UJEP" sheetId="31" r:id="rId4"/>
    <sheet name="MU" sheetId="32" r:id="rId5"/>
    <sheet name="UPOL" sheetId="33" r:id="rId6"/>
    <sheet name="VFU" sheetId="34" r:id="rId7"/>
    <sheet name="OU" sheetId="35" r:id="rId8"/>
    <sheet name="UHK" sheetId="36" r:id="rId9"/>
    <sheet name="SU" sheetId="37" r:id="rId10"/>
    <sheet name="ČVUT" sheetId="38" r:id="rId11"/>
    <sheet name="VŠCHT" sheetId="39" r:id="rId12"/>
    <sheet name="ZČU" sheetId="40" r:id="rId13"/>
    <sheet name="TUL" sheetId="41" r:id="rId14"/>
    <sheet name="UPa" sheetId="42" r:id="rId15"/>
    <sheet name="VUT" sheetId="43" r:id="rId16"/>
    <sheet name="VŠB-TUO" sheetId="44" r:id="rId17"/>
    <sheet name="UTB" sheetId="45" r:id="rId18"/>
    <sheet name="VŠE" sheetId="46" r:id="rId19"/>
    <sheet name="ČZU" sheetId="47" r:id="rId20"/>
    <sheet name="MENDELU" sheetId="48" r:id="rId21"/>
    <sheet name="AMU" sheetId="49" r:id="rId22"/>
    <sheet name="AVU" sheetId="50" r:id="rId23"/>
    <sheet name="VŠUP" sheetId="51" r:id="rId24"/>
    <sheet name="JAMU" sheetId="52" r:id="rId25"/>
    <sheet name="VŠPJ" sheetId="53" r:id="rId26"/>
    <sheet name="VŠTE" sheetId="54" r:id="rId27"/>
  </sheets>
  <externalReferences>
    <externalReference r:id="rId28"/>
  </externalReferences>
  <calcPr calcId="152511"/>
  <customWorkbookViews>
    <customWorkbookView name="Uldrichová Marie – osobní zobrazení" guid="{2AF6EA2A-E5C5-45EB-B6C4-875AD1E4E056}" mergeInterval="0" personalView="1" maximized="1" windowWidth="1676" windowHeight="755" tabRatio="823" activeSheetId="10"/>
  </customWorkbookViews>
</workbook>
</file>

<file path=xl/calcChain.xml><?xml version="1.0" encoding="utf-8"?>
<calcChain xmlns="http://schemas.openxmlformats.org/spreadsheetml/2006/main">
  <c r="R16" i="9" l="1"/>
  <c r="R15" i="9"/>
  <c r="R14" i="9"/>
  <c r="R13" i="9"/>
  <c r="R12" i="9"/>
  <c r="P16" i="9"/>
  <c r="P15" i="9"/>
  <c r="P14" i="9"/>
  <c r="P13" i="9"/>
  <c r="P12" i="9"/>
  <c r="N16" i="9"/>
  <c r="M16" i="9"/>
  <c r="N15" i="9"/>
  <c r="M15" i="9"/>
  <c r="N14" i="9"/>
  <c r="M14" i="9"/>
  <c r="N13" i="9"/>
  <c r="M13" i="9"/>
  <c r="N12" i="9"/>
  <c r="M12" i="9"/>
  <c r="J16" i="9"/>
  <c r="I16" i="9"/>
  <c r="H16" i="9"/>
  <c r="G16" i="9"/>
  <c r="J15" i="9"/>
  <c r="I15" i="9"/>
  <c r="H15" i="9"/>
  <c r="G15" i="9"/>
  <c r="J14" i="9"/>
  <c r="I14" i="9"/>
  <c r="H14" i="9"/>
  <c r="G14" i="9"/>
  <c r="J13" i="9"/>
  <c r="I13" i="9"/>
  <c r="H13" i="9"/>
  <c r="G13" i="9"/>
  <c r="J12" i="9"/>
  <c r="I12" i="9"/>
  <c r="G12" i="9"/>
  <c r="R6" i="9"/>
  <c r="R18" i="9"/>
  <c r="M6" i="9"/>
  <c r="M18" i="9"/>
  <c r="AK18" i="54"/>
  <c r="AI18" i="54"/>
  <c r="AH18" i="54"/>
  <c r="AE18" i="54"/>
  <c r="AD18" i="54"/>
  <c r="AB18" i="54"/>
  <c r="AG17" i="54"/>
  <c r="AN17" i="54"/>
  <c r="AF17" i="54"/>
  <c r="AJ17" i="54"/>
  <c r="AG16" i="54"/>
  <c r="AN16" i="54"/>
  <c r="AF16" i="54"/>
  <c r="AN15" i="54"/>
  <c r="AJ15" i="54"/>
  <c r="AG15" i="54"/>
  <c r="AF15" i="54"/>
  <c r="AM18" i="54"/>
  <c r="AC18" i="54"/>
  <c r="AN11" i="54"/>
  <c r="AJ11" i="54"/>
  <c r="AG11" i="54"/>
  <c r="AF11" i="54"/>
  <c r="AN10" i="54"/>
  <c r="AG10" i="54"/>
  <c r="AF10" i="54"/>
  <c r="AJ10" i="54"/>
  <c r="AG9" i="54"/>
  <c r="AN9" i="54"/>
  <c r="AF9" i="54"/>
  <c r="AJ9" i="54"/>
  <c r="AG8" i="54"/>
  <c r="AN8" i="54"/>
  <c r="AF8" i="54"/>
  <c r="AE7" i="54"/>
  <c r="AD7" i="54"/>
  <c r="AC7" i="54"/>
  <c r="AG7" i="54"/>
  <c r="AN7" i="54"/>
  <c r="AB7" i="54"/>
  <c r="AF7" i="54"/>
  <c r="V7" i="54"/>
  <c r="V8" i="54"/>
  <c r="V9" i="54"/>
  <c r="V10" i="54"/>
  <c r="V11" i="54"/>
  <c r="V12" i="54"/>
  <c r="V13" i="54"/>
  <c r="V14" i="54"/>
  <c r="V15" i="54"/>
  <c r="V16" i="54"/>
  <c r="V17" i="54"/>
  <c r="V18" i="54"/>
  <c r="AN6" i="54"/>
  <c r="AG6" i="54"/>
  <c r="AG18" i="54"/>
  <c r="AF6" i="54"/>
  <c r="AJ6" i="54"/>
  <c r="P18" i="54"/>
  <c r="N18" i="54"/>
  <c r="M18" i="54"/>
  <c r="J18" i="54"/>
  <c r="I18" i="54"/>
  <c r="H18" i="54"/>
  <c r="G18" i="54"/>
  <c r="O17" i="54"/>
  <c r="L17" i="54"/>
  <c r="S17" i="54"/>
  <c r="K17" i="54"/>
  <c r="S16" i="54"/>
  <c r="L16" i="54"/>
  <c r="K16" i="54"/>
  <c r="O16" i="54"/>
  <c r="L15" i="54"/>
  <c r="S15" i="54"/>
  <c r="K15" i="54"/>
  <c r="O15" i="54"/>
  <c r="L14" i="54"/>
  <c r="S14" i="54"/>
  <c r="K14" i="54"/>
  <c r="O14" i="54"/>
  <c r="R13" i="54"/>
  <c r="K13" i="54"/>
  <c r="O13" i="54"/>
  <c r="H13" i="54"/>
  <c r="L13" i="54"/>
  <c r="S13" i="54"/>
  <c r="R12" i="54"/>
  <c r="R18" i="54"/>
  <c r="K12" i="54"/>
  <c r="H12" i="54"/>
  <c r="L12" i="54"/>
  <c r="L11" i="54"/>
  <c r="S11" i="54"/>
  <c r="K11" i="54"/>
  <c r="O11" i="54"/>
  <c r="L10" i="54"/>
  <c r="S10" i="54"/>
  <c r="K10" i="54"/>
  <c r="S9" i="54"/>
  <c r="O9" i="54"/>
  <c r="L9" i="54"/>
  <c r="K9" i="54"/>
  <c r="S8" i="54"/>
  <c r="L8" i="54"/>
  <c r="K8" i="54"/>
  <c r="O8" i="54"/>
  <c r="A8" i="54"/>
  <c r="A9" i="54"/>
  <c r="A10" i="54"/>
  <c r="A11" i="54"/>
  <c r="A12" i="54"/>
  <c r="A13" i="54"/>
  <c r="A14" i="54"/>
  <c r="A15" i="54"/>
  <c r="A16" i="54"/>
  <c r="A17" i="54"/>
  <c r="A18" i="54"/>
  <c r="J7" i="54"/>
  <c r="I7" i="54"/>
  <c r="H7" i="54"/>
  <c r="L7" i="54"/>
  <c r="S7" i="54"/>
  <c r="G7" i="54"/>
  <c r="K7" i="54"/>
  <c r="O7" i="54"/>
  <c r="A7" i="54"/>
  <c r="L6" i="54"/>
  <c r="S6" i="54"/>
  <c r="K6" i="54"/>
  <c r="O6" i="54"/>
  <c r="AK18" i="53"/>
  <c r="AI18" i="53"/>
  <c r="AH18" i="53"/>
  <c r="AE18" i="53"/>
  <c r="AJ17" i="53"/>
  <c r="AG17" i="53"/>
  <c r="AF17" i="53"/>
  <c r="AJ16" i="53"/>
  <c r="AG16" i="53"/>
  <c r="AF16" i="53"/>
  <c r="AJ15" i="53"/>
  <c r="AG15" i="53"/>
  <c r="AF15" i="53"/>
  <c r="AJ14" i="53"/>
  <c r="AG14" i="53"/>
  <c r="AF14" i="53"/>
  <c r="AJ13" i="53"/>
  <c r="AG13" i="53"/>
  <c r="AF13" i="53"/>
  <c r="AJ12" i="53"/>
  <c r="AG12" i="53"/>
  <c r="AF12" i="53"/>
  <c r="AJ11" i="53"/>
  <c r="AG11" i="53"/>
  <c r="AF11" i="53"/>
  <c r="AJ10" i="53"/>
  <c r="AG10" i="53"/>
  <c r="AF10" i="53"/>
  <c r="V7" i="53"/>
  <c r="V8" i="53"/>
  <c r="V9" i="53"/>
  <c r="V10" i="53"/>
  <c r="V11" i="53"/>
  <c r="V12" i="53"/>
  <c r="V13" i="53"/>
  <c r="V14" i="53"/>
  <c r="V15" i="53"/>
  <c r="V16" i="53"/>
  <c r="V17" i="53"/>
  <c r="V18" i="53"/>
  <c r="AN18" i="53"/>
  <c r="AG18" i="53"/>
  <c r="AC18" i="53"/>
  <c r="AB18" i="53"/>
  <c r="P18" i="53"/>
  <c r="N18" i="53"/>
  <c r="M18" i="53"/>
  <c r="J18" i="53"/>
  <c r="O17" i="53"/>
  <c r="L17" i="53"/>
  <c r="K17" i="53"/>
  <c r="O16" i="53"/>
  <c r="L16" i="53"/>
  <c r="K16" i="53"/>
  <c r="O15" i="53"/>
  <c r="L15" i="53"/>
  <c r="K15" i="53"/>
  <c r="O14" i="53"/>
  <c r="L14" i="53"/>
  <c r="K14" i="53"/>
  <c r="O13" i="53"/>
  <c r="L13" i="53"/>
  <c r="K13" i="53"/>
  <c r="O12" i="53"/>
  <c r="L12" i="53"/>
  <c r="K12" i="53"/>
  <c r="O11" i="53"/>
  <c r="L11" i="53"/>
  <c r="K11" i="53"/>
  <c r="O10" i="53"/>
  <c r="L10" i="53"/>
  <c r="K10" i="53"/>
  <c r="S9" i="53"/>
  <c r="L9" i="53"/>
  <c r="K9" i="53"/>
  <c r="O9" i="53"/>
  <c r="O8" i="53"/>
  <c r="J7" i="53"/>
  <c r="I7" i="53"/>
  <c r="H7" i="53"/>
  <c r="L7" i="53"/>
  <c r="S7" i="53"/>
  <c r="G7" i="53"/>
  <c r="K7" i="53"/>
  <c r="O7" i="53"/>
  <c r="A7" i="53"/>
  <c r="A8" i="53"/>
  <c r="A9" i="53"/>
  <c r="A10" i="53"/>
  <c r="A11" i="53"/>
  <c r="A12" i="53"/>
  <c r="A13" i="53"/>
  <c r="A14" i="53"/>
  <c r="A15" i="53"/>
  <c r="A16" i="53"/>
  <c r="A17" i="53"/>
  <c r="A18" i="53"/>
  <c r="S6" i="53"/>
  <c r="S18" i="53"/>
  <c r="L6" i="53"/>
  <c r="L18" i="53"/>
  <c r="I6" i="53"/>
  <c r="K6" i="53"/>
  <c r="H6" i="53"/>
  <c r="H18" i="53"/>
  <c r="G6" i="53"/>
  <c r="G18" i="53"/>
  <c r="AN18" i="54"/>
  <c r="H12" i="9"/>
  <c r="AJ18" i="54"/>
  <c r="AJ7" i="54"/>
  <c r="AJ8" i="54"/>
  <c r="AJ16" i="54"/>
  <c r="AF18" i="54"/>
  <c r="S12" i="54"/>
  <c r="O12" i="54"/>
  <c r="O18" i="54"/>
  <c r="S18" i="54"/>
  <c r="K18" i="54"/>
  <c r="L18" i="54"/>
  <c r="O10" i="54"/>
  <c r="AJ18" i="53"/>
  <c r="AF18" i="53"/>
  <c r="AD18" i="53"/>
  <c r="O6" i="53"/>
  <c r="O18" i="53"/>
  <c r="K18" i="53"/>
  <c r="I18" i="53"/>
  <c r="AH18" i="52"/>
  <c r="AN17" i="52"/>
  <c r="AJ17" i="52"/>
  <c r="AG17" i="52"/>
  <c r="AF17" i="52"/>
  <c r="AN16" i="52"/>
  <c r="AG16" i="52"/>
  <c r="AF16" i="52"/>
  <c r="AJ16" i="52"/>
  <c r="AG15" i="52"/>
  <c r="AN15" i="52"/>
  <c r="AF15" i="52"/>
  <c r="AJ15" i="52"/>
  <c r="AG14" i="52"/>
  <c r="AN14" i="52"/>
  <c r="AF14" i="52"/>
  <c r="AN13" i="52"/>
  <c r="AJ13" i="52"/>
  <c r="AG13" i="52"/>
  <c r="AF13" i="52"/>
  <c r="AN12" i="52"/>
  <c r="AG12" i="52"/>
  <c r="AF12" i="52"/>
  <c r="AJ12" i="52"/>
  <c r="AG11" i="52"/>
  <c r="AN11" i="52"/>
  <c r="AF11" i="52"/>
  <c r="AJ11" i="52"/>
  <c r="V8" i="52"/>
  <c r="V9" i="52"/>
  <c r="V10" i="52"/>
  <c r="V11" i="52"/>
  <c r="V12" i="52"/>
  <c r="V13" i="52"/>
  <c r="V14" i="52"/>
  <c r="V15" i="52"/>
  <c r="V16" i="52"/>
  <c r="V17" i="52"/>
  <c r="V18" i="52"/>
  <c r="V7" i="52"/>
  <c r="AM18" i="52"/>
  <c r="P6" i="9"/>
  <c r="P18" i="9"/>
  <c r="N6" i="9"/>
  <c r="N18" i="9"/>
  <c r="AI18" i="52"/>
  <c r="AE18" i="52"/>
  <c r="AD18" i="52"/>
  <c r="H6" i="9"/>
  <c r="M18" i="52"/>
  <c r="H18" i="52"/>
  <c r="G18" i="52"/>
  <c r="L17" i="52"/>
  <c r="S17" i="52"/>
  <c r="K17" i="52"/>
  <c r="S16" i="52"/>
  <c r="O16" i="52"/>
  <c r="L16" i="52"/>
  <c r="K16" i="52"/>
  <c r="S15" i="52"/>
  <c r="L15" i="52"/>
  <c r="K15" i="52"/>
  <c r="O15" i="52"/>
  <c r="L14" i="52"/>
  <c r="S14" i="52"/>
  <c r="K14" i="52"/>
  <c r="O14" i="52"/>
  <c r="L13" i="52"/>
  <c r="S13" i="52"/>
  <c r="K13" i="52"/>
  <c r="S12" i="52"/>
  <c r="O12" i="52"/>
  <c r="L12" i="52"/>
  <c r="K12" i="52"/>
  <c r="S11" i="52"/>
  <c r="L11" i="52"/>
  <c r="K11" i="52"/>
  <c r="O11" i="52"/>
  <c r="L10" i="52"/>
  <c r="S10" i="52"/>
  <c r="K10" i="52"/>
  <c r="O10" i="52"/>
  <c r="L9" i="52"/>
  <c r="S9" i="52"/>
  <c r="K9" i="52"/>
  <c r="S8" i="52"/>
  <c r="O8" i="52"/>
  <c r="L8" i="52"/>
  <c r="K8" i="52"/>
  <c r="J7" i="52"/>
  <c r="J6" i="52"/>
  <c r="J18" i="52"/>
  <c r="I7" i="52"/>
  <c r="H7" i="52"/>
  <c r="L7" i="52"/>
  <c r="S7" i="52"/>
  <c r="G7" i="52"/>
  <c r="K7" i="52"/>
  <c r="O7" i="52"/>
  <c r="A7" i="52"/>
  <c r="A8" i="52"/>
  <c r="A9" i="52"/>
  <c r="A10" i="52"/>
  <c r="A11" i="52"/>
  <c r="A12" i="52"/>
  <c r="A13" i="52"/>
  <c r="A14" i="52"/>
  <c r="A15" i="52"/>
  <c r="A16" i="52"/>
  <c r="A17" i="52"/>
  <c r="A18" i="52"/>
  <c r="R6" i="52"/>
  <c r="R18" i="52"/>
  <c r="P6" i="52"/>
  <c r="P18" i="52"/>
  <c r="N6" i="52"/>
  <c r="N18" i="52"/>
  <c r="I6" i="52"/>
  <c r="I18" i="52"/>
  <c r="H6" i="52"/>
  <c r="L6" i="52"/>
  <c r="G6" i="52"/>
  <c r="K6" i="52"/>
  <c r="AM18" i="51"/>
  <c r="AK18" i="51"/>
  <c r="AI18" i="51"/>
  <c r="AH18" i="51"/>
  <c r="AG17" i="51"/>
  <c r="AN17" i="51"/>
  <c r="AF17" i="51"/>
  <c r="AJ17" i="51"/>
  <c r="AG16" i="51"/>
  <c r="AN16" i="51"/>
  <c r="AF16" i="51"/>
  <c r="AN15" i="51"/>
  <c r="AJ15" i="51"/>
  <c r="AG15" i="51"/>
  <c r="AF15" i="51"/>
  <c r="AN14" i="51"/>
  <c r="AG14" i="51"/>
  <c r="AF14" i="51"/>
  <c r="AJ14" i="51"/>
  <c r="AG13" i="51"/>
  <c r="AN13" i="51"/>
  <c r="AF13" i="51"/>
  <c r="AJ13" i="51"/>
  <c r="AG12" i="51"/>
  <c r="AN12" i="51"/>
  <c r="AF12" i="51"/>
  <c r="AN11" i="51"/>
  <c r="AJ11" i="51"/>
  <c r="AG11" i="51"/>
  <c r="AF11" i="51"/>
  <c r="I6" i="9"/>
  <c r="I18" i="9"/>
  <c r="AD18" i="51"/>
  <c r="V7" i="51"/>
  <c r="V8" i="51"/>
  <c r="V9" i="51"/>
  <c r="V10" i="51"/>
  <c r="V11" i="51"/>
  <c r="V12" i="51"/>
  <c r="V13" i="51"/>
  <c r="V14" i="51"/>
  <c r="V15" i="51"/>
  <c r="V16" i="51"/>
  <c r="V17" i="51"/>
  <c r="V18" i="51"/>
  <c r="AE18" i="51"/>
  <c r="AC18" i="51"/>
  <c r="AB18" i="51"/>
  <c r="R18" i="51"/>
  <c r="P18" i="51"/>
  <c r="N18" i="51"/>
  <c r="M18" i="51"/>
  <c r="S17" i="51"/>
  <c r="O17" i="51"/>
  <c r="L17" i="51"/>
  <c r="K17" i="51"/>
  <c r="S16" i="51"/>
  <c r="L16" i="51"/>
  <c r="K16" i="51"/>
  <c r="O16" i="51"/>
  <c r="L15" i="51"/>
  <c r="S15" i="51"/>
  <c r="K15" i="51"/>
  <c r="O15" i="51"/>
  <c r="L14" i="51"/>
  <c r="S14" i="51"/>
  <c r="K14" i="51"/>
  <c r="S13" i="51"/>
  <c r="O13" i="51"/>
  <c r="L13" i="51"/>
  <c r="K13" i="51"/>
  <c r="S12" i="51"/>
  <c r="L12" i="51"/>
  <c r="K12" i="51"/>
  <c r="O12" i="51"/>
  <c r="L11" i="51"/>
  <c r="S11" i="51"/>
  <c r="K11" i="51"/>
  <c r="O11" i="51"/>
  <c r="L10" i="51"/>
  <c r="S10" i="51"/>
  <c r="K10" i="51"/>
  <c r="S9" i="51"/>
  <c r="O9" i="51"/>
  <c r="L9" i="51"/>
  <c r="K9" i="51"/>
  <c r="S8" i="51"/>
  <c r="L8" i="51"/>
  <c r="K8" i="51"/>
  <c r="O8" i="51"/>
  <c r="A8" i="51"/>
  <c r="A9" i="51"/>
  <c r="A10" i="51"/>
  <c r="A11" i="51"/>
  <c r="A12" i="51"/>
  <c r="A13" i="51"/>
  <c r="A14" i="51"/>
  <c r="A15" i="51"/>
  <c r="A16" i="51"/>
  <c r="A17" i="51"/>
  <c r="A18" i="51"/>
  <c r="J7" i="51"/>
  <c r="I7" i="51"/>
  <c r="H7" i="51"/>
  <c r="L7" i="51"/>
  <c r="S7" i="51"/>
  <c r="G7" i="51"/>
  <c r="K7" i="51"/>
  <c r="O7" i="51"/>
  <c r="A7" i="51"/>
  <c r="J6" i="51"/>
  <c r="J18" i="51"/>
  <c r="I6" i="51"/>
  <c r="I18" i="51"/>
  <c r="H6" i="51"/>
  <c r="H18" i="51"/>
  <c r="R18" i="50"/>
  <c r="P18" i="50"/>
  <c r="N18" i="50"/>
  <c r="M18" i="50"/>
  <c r="J18" i="50"/>
  <c r="I18" i="50"/>
  <c r="H18" i="50"/>
  <c r="G18" i="50"/>
  <c r="L17" i="50"/>
  <c r="S17" i="50"/>
  <c r="K17" i="50"/>
  <c r="O17" i="50"/>
  <c r="L16" i="50"/>
  <c r="S16" i="50"/>
  <c r="K16" i="50"/>
  <c r="S15" i="50"/>
  <c r="O15" i="50"/>
  <c r="L15" i="50"/>
  <c r="K15" i="50"/>
  <c r="S14" i="50"/>
  <c r="L14" i="50"/>
  <c r="K14" i="50"/>
  <c r="O14" i="50"/>
  <c r="L13" i="50"/>
  <c r="S13" i="50"/>
  <c r="K13" i="50"/>
  <c r="O13" i="50"/>
  <c r="L12" i="50"/>
  <c r="O12" i="50"/>
  <c r="K12" i="50"/>
  <c r="S11" i="50"/>
  <c r="O11" i="50"/>
  <c r="L11" i="50"/>
  <c r="K11" i="50"/>
  <c r="S10" i="50"/>
  <c r="L10" i="50"/>
  <c r="K10" i="50"/>
  <c r="O10" i="50"/>
  <c r="L9" i="50"/>
  <c r="S9" i="50"/>
  <c r="K9" i="50"/>
  <c r="O9" i="50"/>
  <c r="L8" i="50"/>
  <c r="S8" i="50"/>
  <c r="K8" i="50"/>
  <c r="J7" i="50"/>
  <c r="I7" i="50"/>
  <c r="H7" i="50"/>
  <c r="L7" i="50"/>
  <c r="S7" i="50"/>
  <c r="G7" i="50"/>
  <c r="K7" i="50"/>
  <c r="A7" i="50"/>
  <c r="A8" i="50"/>
  <c r="A9" i="50"/>
  <c r="A10" i="50"/>
  <c r="A11" i="50"/>
  <c r="A12" i="50"/>
  <c r="A13" i="50"/>
  <c r="A14" i="50"/>
  <c r="A15" i="50"/>
  <c r="A16" i="50"/>
  <c r="A17" i="50"/>
  <c r="A18" i="50"/>
  <c r="S6" i="50"/>
  <c r="L6" i="50"/>
  <c r="L18" i="50"/>
  <c r="K6" i="50"/>
  <c r="O6" i="50"/>
  <c r="O18" i="50"/>
  <c r="AM18" i="49"/>
  <c r="AK18" i="49"/>
  <c r="AI18" i="49"/>
  <c r="AH18" i="49"/>
  <c r="AE18" i="49"/>
  <c r="AD18" i="49"/>
  <c r="AC18" i="49"/>
  <c r="AB18" i="49"/>
  <c r="AG17" i="49"/>
  <c r="AN17" i="49"/>
  <c r="AF17" i="49"/>
  <c r="AJ17" i="49"/>
  <c r="AG16" i="49"/>
  <c r="AN16" i="49"/>
  <c r="AF16" i="49"/>
  <c r="AN15" i="49"/>
  <c r="AJ15" i="49"/>
  <c r="AG15" i="49"/>
  <c r="AF15" i="49"/>
  <c r="AN14" i="49"/>
  <c r="AG14" i="49"/>
  <c r="AF14" i="49"/>
  <c r="AJ14" i="49"/>
  <c r="AG13" i="49"/>
  <c r="AN13" i="49"/>
  <c r="AF13" i="49"/>
  <c r="AJ13" i="49"/>
  <c r="AG12" i="49"/>
  <c r="AN12" i="49"/>
  <c r="AF12" i="49"/>
  <c r="AN11" i="49"/>
  <c r="AJ11" i="49"/>
  <c r="AG11" i="49"/>
  <c r="AF11" i="49"/>
  <c r="V7" i="49"/>
  <c r="V8" i="49"/>
  <c r="V9" i="49"/>
  <c r="V10" i="49"/>
  <c r="V11" i="49"/>
  <c r="V12" i="49"/>
  <c r="V13" i="49"/>
  <c r="V14" i="49"/>
  <c r="V15" i="49"/>
  <c r="V16" i="49"/>
  <c r="V17" i="49"/>
  <c r="V18" i="49"/>
  <c r="AG18" i="49"/>
  <c r="P19" i="49"/>
  <c r="L18" i="49"/>
  <c r="S18" i="49"/>
  <c r="K18" i="49"/>
  <c r="O18" i="49"/>
  <c r="L17" i="49"/>
  <c r="S17" i="49"/>
  <c r="K17" i="49"/>
  <c r="L16" i="49"/>
  <c r="S16" i="49"/>
  <c r="K16" i="49"/>
  <c r="L15" i="49"/>
  <c r="S15" i="49"/>
  <c r="K15" i="49"/>
  <c r="L14" i="49"/>
  <c r="S14" i="49"/>
  <c r="K14" i="49"/>
  <c r="L13" i="49"/>
  <c r="S13" i="49"/>
  <c r="K13" i="49"/>
  <c r="S12" i="49"/>
  <c r="L12" i="49"/>
  <c r="K12" i="49"/>
  <c r="O12" i="49"/>
  <c r="L11" i="49"/>
  <c r="S11" i="49"/>
  <c r="K11" i="49"/>
  <c r="O11" i="49"/>
  <c r="L10" i="49"/>
  <c r="S10" i="49"/>
  <c r="K10" i="49"/>
  <c r="O10" i="49"/>
  <c r="L9" i="49"/>
  <c r="S9" i="49"/>
  <c r="K9" i="49"/>
  <c r="O9" i="49"/>
  <c r="L8" i="49"/>
  <c r="S8" i="49"/>
  <c r="K8" i="49"/>
  <c r="R7" i="49"/>
  <c r="N7" i="49"/>
  <c r="N6" i="49"/>
  <c r="N19" i="49"/>
  <c r="M7" i="49"/>
  <c r="J7" i="49"/>
  <c r="J6" i="49"/>
  <c r="J19" i="49"/>
  <c r="I7" i="49"/>
  <c r="H7" i="49"/>
  <c r="H6" i="49"/>
  <c r="G7" i="49"/>
  <c r="K7" i="49"/>
  <c r="A7" i="49"/>
  <c r="A8" i="49"/>
  <c r="A9" i="49"/>
  <c r="A11" i="49"/>
  <c r="A12" i="49"/>
  <c r="A13" i="49"/>
  <c r="A14" i="49"/>
  <c r="A15" i="49"/>
  <c r="A16" i="49"/>
  <c r="A17" i="49"/>
  <c r="A18" i="49"/>
  <c r="A19" i="49"/>
  <c r="R6" i="49"/>
  <c r="R19" i="49"/>
  <c r="P6" i="49"/>
  <c r="M6" i="49"/>
  <c r="M19" i="49"/>
  <c r="I6" i="49"/>
  <c r="I19" i="49"/>
  <c r="G6" i="49"/>
  <c r="K6" i="49"/>
  <c r="AF18" i="52"/>
  <c r="AB18" i="52"/>
  <c r="AJ14" i="52"/>
  <c r="S6" i="52"/>
  <c r="S18" i="52"/>
  <c r="L18" i="52"/>
  <c r="K18" i="52"/>
  <c r="O6" i="52"/>
  <c r="O18" i="52"/>
  <c r="O9" i="52"/>
  <c r="O13" i="52"/>
  <c r="O17" i="52"/>
  <c r="AJ12" i="51"/>
  <c r="AJ16" i="51"/>
  <c r="AG18" i="51"/>
  <c r="O10" i="51"/>
  <c r="O14" i="51"/>
  <c r="G6" i="51"/>
  <c r="L6" i="51"/>
  <c r="O7" i="50"/>
  <c r="S18" i="50"/>
  <c r="O8" i="50"/>
  <c r="O16" i="50"/>
  <c r="S12" i="50"/>
  <c r="K18" i="50"/>
  <c r="AN18" i="49"/>
  <c r="AJ12" i="49"/>
  <c r="AJ18" i="49"/>
  <c r="AJ16" i="49"/>
  <c r="AF18" i="49"/>
  <c r="O14" i="49"/>
  <c r="O16" i="49"/>
  <c r="O15" i="49"/>
  <c r="L6" i="49"/>
  <c r="O6" i="49"/>
  <c r="O19" i="49"/>
  <c r="H19" i="49"/>
  <c r="K19" i="49"/>
  <c r="L7" i="49"/>
  <c r="S7" i="49"/>
  <c r="O8" i="49"/>
  <c r="O13" i="49"/>
  <c r="O17" i="49"/>
  <c r="G19" i="49"/>
  <c r="G18" i="51"/>
  <c r="K6" i="51"/>
  <c r="S6" i="51"/>
  <c r="S18" i="51"/>
  <c r="L18" i="51"/>
  <c r="O7" i="49"/>
  <c r="L19" i="49"/>
  <c r="S6" i="49"/>
  <c r="S19" i="49"/>
  <c r="K18" i="51"/>
  <c r="O6" i="51"/>
  <c r="O18" i="51"/>
  <c r="AM18" i="48"/>
  <c r="AK18" i="48"/>
  <c r="AI18" i="48"/>
  <c r="AH18" i="48"/>
  <c r="AE18" i="48"/>
  <c r="AD18" i="48"/>
  <c r="AC18" i="48"/>
  <c r="AB18" i="48"/>
  <c r="AN17" i="48"/>
  <c r="AJ17" i="48"/>
  <c r="AG17" i="48"/>
  <c r="AF17" i="48"/>
  <c r="AN16" i="48"/>
  <c r="AG16" i="48"/>
  <c r="AF16" i="48"/>
  <c r="AJ16" i="48"/>
  <c r="AG15" i="48"/>
  <c r="AN15" i="48"/>
  <c r="AF15" i="48"/>
  <c r="AJ15" i="48"/>
  <c r="AG14" i="48"/>
  <c r="AN14" i="48"/>
  <c r="AF14" i="48"/>
  <c r="AN13" i="48"/>
  <c r="AJ13" i="48"/>
  <c r="AG13" i="48"/>
  <c r="AF13" i="48"/>
  <c r="AN12" i="48"/>
  <c r="AG12" i="48"/>
  <c r="AF12" i="48"/>
  <c r="AJ12" i="48"/>
  <c r="AG11" i="48"/>
  <c r="AN11" i="48"/>
  <c r="AF11" i="48"/>
  <c r="AJ11" i="48"/>
  <c r="V8" i="48"/>
  <c r="V9" i="48"/>
  <c r="V10" i="48"/>
  <c r="V11" i="48"/>
  <c r="V12" i="48"/>
  <c r="V13" i="48"/>
  <c r="V14" i="48"/>
  <c r="V15" i="48"/>
  <c r="V16" i="48"/>
  <c r="V17" i="48"/>
  <c r="V18" i="48"/>
  <c r="V7" i="48"/>
  <c r="AN18" i="48"/>
  <c r="AF18" i="48"/>
  <c r="S20" i="48"/>
  <c r="S19" i="48"/>
  <c r="S18" i="48"/>
  <c r="L20" i="48"/>
  <c r="K20" i="48"/>
  <c r="K19" i="48"/>
  <c r="K18" i="48"/>
  <c r="R19" i="48"/>
  <c r="R18" i="48"/>
  <c r="P19" i="48"/>
  <c r="O19" i="48"/>
  <c r="O18" i="48"/>
  <c r="N19" i="48"/>
  <c r="N18" i="48"/>
  <c r="N14" i="48"/>
  <c r="L19" i="48"/>
  <c r="L18" i="48"/>
  <c r="J19" i="48"/>
  <c r="J18" i="48"/>
  <c r="J14" i="48"/>
  <c r="I19" i="48"/>
  <c r="I18" i="48"/>
  <c r="I14" i="48"/>
  <c r="H19" i="48"/>
  <c r="H18" i="48"/>
  <c r="G19" i="48"/>
  <c r="P18" i="48"/>
  <c r="P14" i="48"/>
  <c r="G18" i="48"/>
  <c r="G14" i="48"/>
  <c r="S16" i="48"/>
  <c r="K16" i="48"/>
  <c r="K15" i="48"/>
  <c r="K14" i="48"/>
  <c r="S15" i="48"/>
  <c r="P15" i="48"/>
  <c r="N15" i="48"/>
  <c r="L15" i="48"/>
  <c r="L14" i="48"/>
  <c r="J15" i="48"/>
  <c r="I15" i="48"/>
  <c r="H15" i="48"/>
  <c r="H14" i="48"/>
  <c r="G15" i="48"/>
  <c r="R13" i="48"/>
  <c r="R11" i="48"/>
  <c r="R6" i="48"/>
  <c r="R21" i="48"/>
  <c r="H13" i="48"/>
  <c r="L13" i="48"/>
  <c r="G13" i="48"/>
  <c r="K13" i="48"/>
  <c r="K11" i="48"/>
  <c r="L12" i="48"/>
  <c r="S12" i="48"/>
  <c r="K12" i="48"/>
  <c r="J11" i="48"/>
  <c r="I11" i="48"/>
  <c r="H10" i="48"/>
  <c r="L10" i="48"/>
  <c r="G10" i="48"/>
  <c r="K10" i="48"/>
  <c r="K9" i="48"/>
  <c r="R9" i="48"/>
  <c r="P9" i="48"/>
  <c r="O9" i="48"/>
  <c r="O6" i="48"/>
  <c r="N9" i="48"/>
  <c r="J9" i="48"/>
  <c r="J6" i="48"/>
  <c r="J21" i="48"/>
  <c r="I9" i="48"/>
  <c r="A8" i="48"/>
  <c r="A7" i="48"/>
  <c r="P6" i="48"/>
  <c r="P21" i="48"/>
  <c r="N6" i="48"/>
  <c r="I6" i="48"/>
  <c r="I21" i="48"/>
  <c r="AM18" i="47"/>
  <c r="AK18" i="47"/>
  <c r="AI18" i="47"/>
  <c r="AH18" i="47"/>
  <c r="AE18" i="47"/>
  <c r="AD18" i="47"/>
  <c r="AC18" i="47"/>
  <c r="AB18" i="47"/>
  <c r="AJ17" i="47"/>
  <c r="AG17" i="47"/>
  <c r="AN17" i="47"/>
  <c r="AF17" i="47"/>
  <c r="AN16" i="47"/>
  <c r="AJ16" i="47"/>
  <c r="AG16" i="47"/>
  <c r="AF16" i="47"/>
  <c r="AG14" i="47"/>
  <c r="AN14" i="47"/>
  <c r="AF14" i="47"/>
  <c r="AJ14" i="47"/>
  <c r="AJ13" i="47"/>
  <c r="AG13" i="47"/>
  <c r="AN13" i="47"/>
  <c r="AF13" i="47"/>
  <c r="AN11" i="47"/>
  <c r="AG11" i="47"/>
  <c r="AF11" i="47"/>
  <c r="AJ11" i="47"/>
  <c r="V8" i="47"/>
  <c r="V9" i="47"/>
  <c r="V10" i="47"/>
  <c r="V11" i="47"/>
  <c r="V12" i="47"/>
  <c r="V13" i="47"/>
  <c r="V14" i="47"/>
  <c r="V15" i="47"/>
  <c r="V16" i="47"/>
  <c r="V17" i="47"/>
  <c r="V18" i="47"/>
  <c r="V7" i="47"/>
  <c r="AN18" i="47"/>
  <c r="AJ18" i="47"/>
  <c r="A20" i="47"/>
  <c r="A16" i="47"/>
  <c r="A17" i="47"/>
  <c r="A8" i="47"/>
  <c r="A9" i="47"/>
  <c r="A10" i="47"/>
  <c r="A11" i="47"/>
  <c r="A12" i="47"/>
  <c r="A13" i="47"/>
  <c r="A7" i="47"/>
  <c r="AM18" i="46"/>
  <c r="AK18" i="46"/>
  <c r="AI18" i="46"/>
  <c r="AH18" i="46"/>
  <c r="AE18" i="46"/>
  <c r="AD18" i="46"/>
  <c r="AC18" i="46"/>
  <c r="AB18" i="46"/>
  <c r="AG17" i="46"/>
  <c r="AN17" i="46"/>
  <c r="AF17" i="46"/>
  <c r="AN16" i="46"/>
  <c r="AJ16" i="46"/>
  <c r="AG16" i="46"/>
  <c r="AF16" i="46"/>
  <c r="AG14" i="46"/>
  <c r="AN14" i="46"/>
  <c r="AF14" i="46"/>
  <c r="AJ14" i="46"/>
  <c r="AG13" i="46"/>
  <c r="AN13" i="46"/>
  <c r="AF13" i="46"/>
  <c r="AN11" i="46"/>
  <c r="AG11" i="46"/>
  <c r="AF11" i="46"/>
  <c r="AJ11" i="46"/>
  <c r="V7" i="46"/>
  <c r="V8" i="46"/>
  <c r="V9" i="46"/>
  <c r="V10" i="46"/>
  <c r="V11" i="46"/>
  <c r="V12" i="46"/>
  <c r="V13" i="46"/>
  <c r="V14" i="46"/>
  <c r="V15" i="46"/>
  <c r="V16" i="46"/>
  <c r="V17" i="46"/>
  <c r="V18" i="46"/>
  <c r="AN18" i="46"/>
  <c r="AJ18" i="46"/>
  <c r="L16" i="46"/>
  <c r="S16" i="46"/>
  <c r="K16" i="46"/>
  <c r="O16" i="46"/>
  <c r="R15" i="46"/>
  <c r="P15" i="46"/>
  <c r="P14" i="46"/>
  <c r="P17" i="46"/>
  <c r="N15" i="46"/>
  <c r="M15" i="46"/>
  <c r="J15" i="46"/>
  <c r="I15" i="46"/>
  <c r="H15" i="46"/>
  <c r="H14" i="46"/>
  <c r="L14" i="46"/>
  <c r="S14" i="46"/>
  <c r="G15" i="46"/>
  <c r="K15" i="46"/>
  <c r="A15" i="46"/>
  <c r="A16" i="46"/>
  <c r="A17" i="46"/>
  <c r="R14" i="46"/>
  <c r="R17" i="46"/>
  <c r="N14" i="46"/>
  <c r="M14" i="46"/>
  <c r="J14" i="46"/>
  <c r="I14" i="46"/>
  <c r="G14" i="46"/>
  <c r="K14" i="46"/>
  <c r="O14" i="46"/>
  <c r="S13" i="46"/>
  <c r="O13" i="46"/>
  <c r="L13" i="46"/>
  <c r="K13" i="46"/>
  <c r="J12" i="46"/>
  <c r="I12" i="46"/>
  <c r="I11" i="46"/>
  <c r="H12" i="46"/>
  <c r="L12" i="46"/>
  <c r="S12" i="46"/>
  <c r="G12" i="46"/>
  <c r="K12" i="46"/>
  <c r="A12" i="46"/>
  <c r="J11" i="46"/>
  <c r="H11" i="46"/>
  <c r="L11" i="46"/>
  <c r="S11" i="46"/>
  <c r="G11" i="46"/>
  <c r="S10" i="46"/>
  <c r="L10" i="46"/>
  <c r="K10" i="46"/>
  <c r="O10" i="46"/>
  <c r="L9" i="46"/>
  <c r="S9" i="46"/>
  <c r="K9" i="46"/>
  <c r="O9" i="46"/>
  <c r="L8" i="46"/>
  <c r="S8" i="46"/>
  <c r="K8" i="46"/>
  <c r="J7" i="46"/>
  <c r="I7" i="46"/>
  <c r="I6" i="46"/>
  <c r="H7" i="46"/>
  <c r="L7" i="46"/>
  <c r="S7" i="46"/>
  <c r="G7" i="46"/>
  <c r="K7" i="46"/>
  <c r="O7" i="46"/>
  <c r="A7" i="46"/>
  <c r="A8" i="46"/>
  <c r="A9" i="46"/>
  <c r="A10" i="46"/>
  <c r="R6" i="46"/>
  <c r="P6" i="46"/>
  <c r="N6" i="46"/>
  <c r="N17" i="46"/>
  <c r="M6" i="46"/>
  <c r="J6" i="46"/>
  <c r="J17" i="46"/>
  <c r="H6" i="46"/>
  <c r="H17" i="46"/>
  <c r="G6" i="46"/>
  <c r="G17" i="46"/>
  <c r="AG18" i="48"/>
  <c r="AJ18" i="48"/>
  <c r="AJ14" i="48"/>
  <c r="O21" i="48"/>
  <c r="L9" i="48"/>
  <c r="S10" i="48"/>
  <c r="N21" i="48"/>
  <c r="L11" i="48"/>
  <c r="S11" i="48"/>
  <c r="S13" i="48"/>
  <c r="K6" i="48"/>
  <c r="K21" i="48"/>
  <c r="G9" i="48"/>
  <c r="G11" i="48"/>
  <c r="H9" i="48"/>
  <c r="H11" i="48"/>
  <c r="O16" i="48"/>
  <c r="O15" i="48"/>
  <c r="O14" i="48"/>
  <c r="AF18" i="47"/>
  <c r="AG18" i="47"/>
  <c r="AF18" i="46"/>
  <c r="AJ13" i="46"/>
  <c r="AJ17" i="46"/>
  <c r="AG18" i="46"/>
  <c r="I17" i="46"/>
  <c r="O15" i="46"/>
  <c r="K11" i="46"/>
  <c r="O11" i="46"/>
  <c r="O12" i="46"/>
  <c r="L15" i="46"/>
  <c r="S15" i="46"/>
  <c r="K6" i="46"/>
  <c r="O8" i="46"/>
  <c r="L6" i="46"/>
  <c r="G6" i="48"/>
  <c r="G21" i="48"/>
  <c r="H6" i="48"/>
  <c r="H21" i="48"/>
  <c r="S9" i="48"/>
  <c r="L6" i="48"/>
  <c r="L17" i="46"/>
  <c r="S6" i="46"/>
  <c r="S17" i="46"/>
  <c r="K17" i="46"/>
  <c r="O6" i="46"/>
  <c r="O17" i="46"/>
  <c r="L21" i="48"/>
  <c r="S6" i="48"/>
  <c r="S21" i="48"/>
  <c r="AG17" i="45"/>
  <c r="AN17" i="45"/>
  <c r="AF17" i="45"/>
  <c r="AJ17" i="45"/>
  <c r="AG16" i="45"/>
  <c r="AN16" i="45"/>
  <c r="AF16" i="45"/>
  <c r="AN15" i="45"/>
  <c r="AJ15" i="45"/>
  <c r="AG15" i="45"/>
  <c r="AF15" i="45"/>
  <c r="AN14" i="45"/>
  <c r="AG14" i="45"/>
  <c r="AF14" i="45"/>
  <c r="AJ14" i="45"/>
  <c r="AG13" i="45"/>
  <c r="AN13" i="45"/>
  <c r="AF13" i="45"/>
  <c r="AJ13" i="45"/>
  <c r="AG12" i="45"/>
  <c r="AN12" i="45"/>
  <c r="AF12" i="45"/>
  <c r="AN11" i="45"/>
  <c r="AJ11" i="45"/>
  <c r="AG11" i="45"/>
  <c r="AF11" i="45"/>
  <c r="V7" i="45"/>
  <c r="V8" i="45"/>
  <c r="V9" i="45"/>
  <c r="V10" i="45"/>
  <c r="V11" i="45"/>
  <c r="V12" i="45"/>
  <c r="V13" i="45"/>
  <c r="V14" i="45"/>
  <c r="V15" i="45"/>
  <c r="V16" i="45"/>
  <c r="V17" i="45"/>
  <c r="V18" i="45"/>
  <c r="R24" i="45"/>
  <c r="M24" i="45"/>
  <c r="S23" i="45"/>
  <c r="O23" i="45"/>
  <c r="L23" i="45"/>
  <c r="K23" i="45"/>
  <c r="S22" i="45"/>
  <c r="O22" i="45"/>
  <c r="L22" i="45"/>
  <c r="K22" i="45"/>
  <c r="S21" i="45"/>
  <c r="O21" i="45"/>
  <c r="L21" i="45"/>
  <c r="K21" i="45"/>
  <c r="J21" i="45"/>
  <c r="I21" i="45"/>
  <c r="H21" i="45"/>
  <c r="H24" i="45"/>
  <c r="G21" i="45"/>
  <c r="S18" i="45"/>
  <c r="O18" i="45"/>
  <c r="L17" i="45"/>
  <c r="S17" i="45"/>
  <c r="K17" i="45"/>
  <c r="O17" i="45"/>
  <c r="L16" i="45"/>
  <c r="S16" i="45"/>
  <c r="K16" i="45"/>
  <c r="O16" i="45"/>
  <c r="S15" i="45"/>
  <c r="O15" i="45"/>
  <c r="S14" i="45"/>
  <c r="O14" i="45"/>
  <c r="L14" i="45"/>
  <c r="K14" i="45"/>
  <c r="S13" i="45"/>
  <c r="O13" i="45"/>
  <c r="L13" i="45"/>
  <c r="K13" i="45"/>
  <c r="S12" i="45"/>
  <c r="O12" i="45"/>
  <c r="L12" i="45"/>
  <c r="K12" i="45"/>
  <c r="S11" i="45"/>
  <c r="O11" i="45"/>
  <c r="L11" i="45"/>
  <c r="K11" i="45"/>
  <c r="J10" i="45"/>
  <c r="I10" i="45"/>
  <c r="I7" i="45"/>
  <c r="I6" i="45"/>
  <c r="I24" i="45"/>
  <c r="H10" i="45"/>
  <c r="L10" i="45"/>
  <c r="G10" i="45"/>
  <c r="K10" i="45"/>
  <c r="S8" i="45"/>
  <c r="O8" i="45"/>
  <c r="L8" i="45"/>
  <c r="K8" i="45"/>
  <c r="J7" i="45"/>
  <c r="J6" i="45"/>
  <c r="J24" i="45"/>
  <c r="H7" i="45"/>
  <c r="G7" i="45"/>
  <c r="A7" i="45"/>
  <c r="A8" i="45"/>
  <c r="H6" i="45"/>
  <c r="G6" i="45"/>
  <c r="G24" i="45"/>
  <c r="AM18" i="44"/>
  <c r="AK18" i="44"/>
  <c r="AI18" i="44"/>
  <c r="AH18" i="44"/>
  <c r="AE18" i="44"/>
  <c r="AD18" i="44"/>
  <c r="AC18" i="44"/>
  <c r="AB18" i="44"/>
  <c r="AG17" i="44"/>
  <c r="AN17" i="44"/>
  <c r="AF17" i="44"/>
  <c r="AJ17" i="44"/>
  <c r="AG16" i="44"/>
  <c r="AN16" i="44"/>
  <c r="AF16" i="44"/>
  <c r="AN14" i="44"/>
  <c r="AG14" i="44"/>
  <c r="AF14" i="44"/>
  <c r="AJ14" i="44"/>
  <c r="AG13" i="44"/>
  <c r="AN13" i="44"/>
  <c r="AF13" i="44"/>
  <c r="AJ13" i="44"/>
  <c r="AN11" i="44"/>
  <c r="AJ11" i="44"/>
  <c r="AG11" i="44"/>
  <c r="AF11" i="44"/>
  <c r="V7" i="44"/>
  <c r="V8" i="44"/>
  <c r="V9" i="44"/>
  <c r="V10" i="44"/>
  <c r="V11" i="44"/>
  <c r="V12" i="44"/>
  <c r="V13" i="44"/>
  <c r="V14" i="44"/>
  <c r="V15" i="44"/>
  <c r="V16" i="44"/>
  <c r="V17" i="44"/>
  <c r="V18" i="44"/>
  <c r="AN18" i="44"/>
  <c r="AG18" i="44"/>
  <c r="T44" i="44"/>
  <c r="M44" i="44"/>
  <c r="L44" i="44"/>
  <c r="M43" i="44"/>
  <c r="T43" i="44"/>
  <c r="L43" i="44"/>
  <c r="M42" i="44"/>
  <c r="T42" i="44"/>
  <c r="L42" i="44"/>
  <c r="M41" i="44"/>
  <c r="T41" i="44"/>
  <c r="L41" i="44"/>
  <c r="Q40" i="44"/>
  <c r="K40" i="44"/>
  <c r="J40" i="44"/>
  <c r="I40" i="44"/>
  <c r="M40" i="44"/>
  <c r="T40" i="44"/>
  <c r="H40" i="44"/>
  <c r="L40" i="44"/>
  <c r="T38" i="44"/>
  <c r="M38" i="44"/>
  <c r="L38" i="44"/>
  <c r="M37" i="44"/>
  <c r="T37" i="44"/>
  <c r="L37" i="44"/>
  <c r="K36" i="44"/>
  <c r="J36" i="44"/>
  <c r="J35" i="44"/>
  <c r="J33" i="44"/>
  <c r="I36" i="44"/>
  <c r="I35" i="44"/>
  <c r="H36" i="44"/>
  <c r="H35" i="44"/>
  <c r="K35" i="44"/>
  <c r="Q33" i="44"/>
  <c r="K33" i="44"/>
  <c r="A33" i="44"/>
  <c r="M31" i="44"/>
  <c r="T31" i="44"/>
  <c r="L31" i="44"/>
  <c r="L30" i="44"/>
  <c r="L29" i="44"/>
  <c r="L28" i="44"/>
  <c r="K30" i="44"/>
  <c r="K29" i="44"/>
  <c r="K28" i="44"/>
  <c r="J30" i="44"/>
  <c r="J29" i="44"/>
  <c r="J28" i="44"/>
  <c r="I30" i="44"/>
  <c r="H30" i="44"/>
  <c r="H29" i="44"/>
  <c r="H28" i="44"/>
  <c r="I29" i="44"/>
  <c r="I28" i="44"/>
  <c r="M26" i="44"/>
  <c r="L26" i="44"/>
  <c r="M25" i="44"/>
  <c r="T25" i="44"/>
  <c r="L25" i="44"/>
  <c r="A25" i="44"/>
  <c r="M24" i="44"/>
  <c r="T24" i="44"/>
  <c r="L24" i="44"/>
  <c r="M23" i="44"/>
  <c r="T23" i="44"/>
  <c r="L23" i="44"/>
  <c r="Q22" i="44"/>
  <c r="K22" i="44"/>
  <c r="J22" i="44"/>
  <c r="I22" i="44"/>
  <c r="I17" i="44"/>
  <c r="M17" i="44"/>
  <c r="T17" i="44"/>
  <c r="H22" i="44"/>
  <c r="H17" i="44"/>
  <c r="M20" i="44"/>
  <c r="T20" i="44"/>
  <c r="L20" i="44"/>
  <c r="T19" i="44"/>
  <c r="M19" i="44"/>
  <c r="L19" i="44"/>
  <c r="A19" i="44"/>
  <c r="K18" i="44"/>
  <c r="J18" i="44"/>
  <c r="I18" i="44"/>
  <c r="M18" i="44"/>
  <c r="T18" i="44"/>
  <c r="H18" i="44"/>
  <c r="L18" i="44"/>
  <c r="Q17" i="44"/>
  <c r="K17" i="44"/>
  <c r="J17" i="44"/>
  <c r="M15" i="44"/>
  <c r="M14" i="44"/>
  <c r="T14" i="44"/>
  <c r="K14" i="44"/>
  <c r="K7" i="44"/>
  <c r="K6" i="44"/>
  <c r="K46" i="44"/>
  <c r="T12" i="44"/>
  <c r="M12" i="44"/>
  <c r="L12" i="44"/>
  <c r="K11" i="44"/>
  <c r="J11" i="44"/>
  <c r="I11" i="44"/>
  <c r="M11" i="44"/>
  <c r="T11" i="44"/>
  <c r="H11" i="44"/>
  <c r="L11" i="44"/>
  <c r="M9" i="44"/>
  <c r="T9" i="44"/>
  <c r="L9" i="44"/>
  <c r="K8" i="44"/>
  <c r="J8" i="44"/>
  <c r="I8" i="44"/>
  <c r="M8" i="44"/>
  <c r="T8" i="44"/>
  <c r="H8" i="44"/>
  <c r="H7" i="44"/>
  <c r="Q7" i="44"/>
  <c r="Q8" i="44"/>
  <c r="J7" i="44"/>
  <c r="I7" i="44"/>
  <c r="A7" i="44"/>
  <c r="A8" i="44"/>
  <c r="Q6" i="44"/>
  <c r="Q46" i="44"/>
  <c r="J6" i="44"/>
  <c r="AM18" i="43"/>
  <c r="AK18" i="43"/>
  <c r="AI18" i="43"/>
  <c r="AH18" i="43"/>
  <c r="AE18" i="43"/>
  <c r="AD18" i="43"/>
  <c r="AC18" i="43"/>
  <c r="AB18" i="43"/>
  <c r="AG17" i="43"/>
  <c r="AN17" i="43"/>
  <c r="AF17" i="43"/>
  <c r="AJ17" i="43"/>
  <c r="AJ16" i="43"/>
  <c r="AG16" i="43"/>
  <c r="AN16" i="43"/>
  <c r="AF16" i="43"/>
  <c r="AN15" i="43"/>
  <c r="AG15" i="43"/>
  <c r="AF15" i="43"/>
  <c r="AJ15" i="43"/>
  <c r="AG14" i="43"/>
  <c r="AN14" i="43"/>
  <c r="AF14" i="43"/>
  <c r="AJ14" i="43"/>
  <c r="AG13" i="43"/>
  <c r="AN13" i="43"/>
  <c r="AF13" i="43"/>
  <c r="AJ13" i="43"/>
  <c r="AJ12" i="43"/>
  <c r="AG12" i="43"/>
  <c r="AN12" i="43"/>
  <c r="AF12" i="43"/>
  <c r="AN11" i="43"/>
  <c r="AG11" i="43"/>
  <c r="AF11" i="43"/>
  <c r="AJ11" i="43"/>
  <c r="V7" i="43"/>
  <c r="V8" i="43"/>
  <c r="V9" i="43"/>
  <c r="V10" i="43"/>
  <c r="V11" i="43"/>
  <c r="V12" i="43"/>
  <c r="V13" i="43"/>
  <c r="V14" i="43"/>
  <c r="V15" i="43"/>
  <c r="V16" i="43"/>
  <c r="V17" i="43"/>
  <c r="V18" i="43"/>
  <c r="AJ18" i="43"/>
  <c r="M20" i="43"/>
  <c r="S19" i="43"/>
  <c r="L19" i="43"/>
  <c r="K19" i="43"/>
  <c r="O19" i="43"/>
  <c r="R18" i="43"/>
  <c r="P18" i="43"/>
  <c r="J18" i="43"/>
  <c r="I18" i="43"/>
  <c r="H18" i="43"/>
  <c r="L18" i="43"/>
  <c r="S18" i="43"/>
  <c r="G18" i="43"/>
  <c r="K18" i="43"/>
  <c r="O18" i="43"/>
  <c r="S17" i="43"/>
  <c r="L17" i="43"/>
  <c r="K17" i="43"/>
  <c r="O17" i="43"/>
  <c r="R16" i="43"/>
  <c r="R20" i="43"/>
  <c r="P16" i="43"/>
  <c r="P20" i="43"/>
  <c r="J16" i="43"/>
  <c r="I16" i="43"/>
  <c r="H16" i="43"/>
  <c r="L16" i="43"/>
  <c r="S16" i="43"/>
  <c r="G16" i="43"/>
  <c r="K16" i="43"/>
  <c r="S15" i="43"/>
  <c r="L15" i="43"/>
  <c r="K15" i="43"/>
  <c r="O15" i="43"/>
  <c r="L14" i="43"/>
  <c r="S14" i="43"/>
  <c r="K14" i="43"/>
  <c r="O14" i="43"/>
  <c r="L13" i="43"/>
  <c r="O13" i="43"/>
  <c r="K13" i="43"/>
  <c r="H12" i="43"/>
  <c r="L12" i="43"/>
  <c r="G12" i="43"/>
  <c r="G11" i="43"/>
  <c r="G7" i="43"/>
  <c r="R11" i="43"/>
  <c r="N11" i="43"/>
  <c r="J11" i="43"/>
  <c r="I11" i="43"/>
  <c r="H11" i="43"/>
  <c r="L10" i="43"/>
  <c r="S10" i="43"/>
  <c r="K10" i="43"/>
  <c r="O10" i="43"/>
  <c r="G10" i="43"/>
  <c r="O9" i="43"/>
  <c r="L9" i="43"/>
  <c r="S9" i="43"/>
  <c r="K9" i="43"/>
  <c r="K8" i="43"/>
  <c r="O8" i="43"/>
  <c r="R8" i="43"/>
  <c r="N8" i="43"/>
  <c r="L8" i="43"/>
  <c r="S8" i="43"/>
  <c r="J8" i="43"/>
  <c r="J7" i="43"/>
  <c r="J6" i="43"/>
  <c r="J20" i="43"/>
  <c r="I8" i="43"/>
  <c r="H8" i="43"/>
  <c r="H7" i="43"/>
  <c r="G8" i="43"/>
  <c r="A8" i="43"/>
  <c r="A9" i="43"/>
  <c r="A10" i="43"/>
  <c r="A11" i="43"/>
  <c r="A12" i="43"/>
  <c r="A13" i="43"/>
  <c r="A14" i="43"/>
  <c r="A15" i="43"/>
  <c r="A16" i="43"/>
  <c r="A17" i="43"/>
  <c r="A18" i="43"/>
  <c r="A19" i="43"/>
  <c r="A20" i="43"/>
  <c r="R7" i="43"/>
  <c r="N7" i="43"/>
  <c r="I7" i="43"/>
  <c r="A7" i="43"/>
  <c r="N6" i="43"/>
  <c r="N20" i="43"/>
  <c r="I6" i="43"/>
  <c r="I20" i="43"/>
  <c r="AM18" i="42"/>
  <c r="AK18" i="42"/>
  <c r="AI18" i="42"/>
  <c r="AH18" i="42"/>
  <c r="AE18" i="42"/>
  <c r="AD18" i="42"/>
  <c r="AC18" i="42"/>
  <c r="AB18" i="42"/>
  <c r="AN17" i="42"/>
  <c r="AJ17" i="42"/>
  <c r="AG17" i="42"/>
  <c r="AF17" i="42"/>
  <c r="AN16" i="42"/>
  <c r="AG16" i="42"/>
  <c r="AF16" i="42"/>
  <c r="AJ16" i="42"/>
  <c r="AG14" i="42"/>
  <c r="AN14" i="42"/>
  <c r="AF14" i="42"/>
  <c r="AN13" i="42"/>
  <c r="AJ13" i="42"/>
  <c r="AG13" i="42"/>
  <c r="AF13" i="42"/>
  <c r="AN12" i="42"/>
  <c r="AG12" i="42"/>
  <c r="AF12" i="42"/>
  <c r="AJ12" i="42"/>
  <c r="AG11" i="42"/>
  <c r="AN11" i="42"/>
  <c r="AF11" i="42"/>
  <c r="AJ11" i="42"/>
  <c r="V8" i="42"/>
  <c r="V9" i="42"/>
  <c r="V10" i="42"/>
  <c r="V11" i="42"/>
  <c r="V12" i="42"/>
  <c r="V13" i="42"/>
  <c r="V14" i="42"/>
  <c r="V15" i="42"/>
  <c r="V16" i="42"/>
  <c r="V17" i="42"/>
  <c r="V18" i="42"/>
  <c r="V7" i="42"/>
  <c r="AN18" i="42"/>
  <c r="AF18" i="42"/>
  <c r="P16" i="42"/>
  <c r="M16" i="42"/>
  <c r="S15" i="42"/>
  <c r="O15" i="42"/>
  <c r="L15" i="42"/>
  <c r="K15" i="42"/>
  <c r="R14" i="42"/>
  <c r="P14" i="42"/>
  <c r="N14" i="42"/>
  <c r="J14" i="42"/>
  <c r="I14" i="42"/>
  <c r="H14" i="42"/>
  <c r="L14" i="42"/>
  <c r="S14" i="42"/>
  <c r="G14" i="42"/>
  <c r="K14" i="42"/>
  <c r="O14" i="42"/>
  <c r="R13" i="42"/>
  <c r="P13" i="42"/>
  <c r="N13" i="42"/>
  <c r="J13" i="42"/>
  <c r="I13" i="42"/>
  <c r="H13" i="42"/>
  <c r="L13" i="42"/>
  <c r="S13" i="42"/>
  <c r="G13" i="42"/>
  <c r="K13" i="42"/>
  <c r="S12" i="42"/>
  <c r="L12" i="42"/>
  <c r="K12" i="42"/>
  <c r="O12" i="42"/>
  <c r="L11" i="42"/>
  <c r="S11" i="42"/>
  <c r="K11" i="42"/>
  <c r="O11" i="42"/>
  <c r="L10" i="42"/>
  <c r="S10" i="42"/>
  <c r="K10" i="42"/>
  <c r="S9" i="42"/>
  <c r="O9" i="42"/>
  <c r="L9" i="42"/>
  <c r="K9" i="42"/>
  <c r="K8" i="42"/>
  <c r="H8" i="42"/>
  <c r="L8" i="42"/>
  <c r="S8" i="42"/>
  <c r="R7" i="42"/>
  <c r="P7" i="42"/>
  <c r="N7" i="42"/>
  <c r="J7" i="42"/>
  <c r="I7" i="42"/>
  <c r="G7" i="42"/>
  <c r="K7" i="42"/>
  <c r="A7" i="42"/>
  <c r="A8" i="42"/>
  <c r="A9" i="42"/>
  <c r="A10" i="42"/>
  <c r="A11" i="42"/>
  <c r="A12" i="42"/>
  <c r="A13" i="42"/>
  <c r="A14" i="42"/>
  <c r="A15" i="42"/>
  <c r="A16" i="42"/>
  <c r="R6" i="42"/>
  <c r="R16" i="42"/>
  <c r="P6" i="42"/>
  <c r="N6" i="42"/>
  <c r="N16" i="42"/>
  <c r="J6" i="42"/>
  <c r="J16" i="42"/>
  <c r="I6" i="42"/>
  <c r="I16" i="42"/>
  <c r="G6" i="42"/>
  <c r="G16" i="42"/>
  <c r="AM18" i="41"/>
  <c r="AK18" i="41"/>
  <c r="AI18" i="41"/>
  <c r="AH18" i="41"/>
  <c r="AE18" i="41"/>
  <c r="AD18" i="41"/>
  <c r="AC18" i="41"/>
  <c r="AB18" i="41"/>
  <c r="AN17" i="41"/>
  <c r="AJ17" i="41"/>
  <c r="AG17" i="41"/>
  <c r="AF17" i="41"/>
  <c r="AN16" i="41"/>
  <c r="AG16" i="41"/>
  <c r="AF16" i="41"/>
  <c r="AJ16" i="41"/>
  <c r="AG14" i="41"/>
  <c r="AN14" i="41"/>
  <c r="AF14" i="41"/>
  <c r="AN13" i="41"/>
  <c r="AJ13" i="41"/>
  <c r="AG13" i="41"/>
  <c r="AF13" i="41"/>
  <c r="AG11" i="41"/>
  <c r="AN11" i="41"/>
  <c r="AF11" i="41"/>
  <c r="AJ11" i="41"/>
  <c r="V8" i="41"/>
  <c r="V9" i="41"/>
  <c r="V10" i="41"/>
  <c r="V11" i="41"/>
  <c r="V12" i="41"/>
  <c r="V13" i="41"/>
  <c r="V14" i="41"/>
  <c r="V15" i="41"/>
  <c r="V16" i="41"/>
  <c r="V17" i="41"/>
  <c r="V18" i="41"/>
  <c r="V7" i="41"/>
  <c r="AN18" i="41"/>
  <c r="AJ18" i="41"/>
  <c r="R22" i="41"/>
  <c r="P22" i="41"/>
  <c r="N22" i="41"/>
  <c r="M22" i="41"/>
  <c r="L21" i="41"/>
  <c r="S21" i="41"/>
  <c r="L20" i="41"/>
  <c r="S20" i="41"/>
  <c r="K20" i="41"/>
  <c r="L19" i="41"/>
  <c r="S19" i="41"/>
  <c r="K19" i="41"/>
  <c r="O19" i="41"/>
  <c r="J18" i="41"/>
  <c r="I18" i="41"/>
  <c r="H18" i="41"/>
  <c r="L18" i="41"/>
  <c r="S18" i="41"/>
  <c r="G18" i="41"/>
  <c r="K18" i="41"/>
  <c r="O18" i="41"/>
  <c r="S17" i="41"/>
  <c r="O17" i="41"/>
  <c r="L17" i="41"/>
  <c r="K17" i="41"/>
  <c r="S16" i="41"/>
  <c r="O16" i="41"/>
  <c r="L16" i="41"/>
  <c r="K16" i="41"/>
  <c r="S15" i="41"/>
  <c r="L15" i="41"/>
  <c r="K15" i="41"/>
  <c r="O15" i="41"/>
  <c r="S14" i="41"/>
  <c r="L14" i="41"/>
  <c r="K14" i="41"/>
  <c r="O14" i="41"/>
  <c r="S13" i="41"/>
  <c r="L13" i="41"/>
  <c r="K13" i="41"/>
  <c r="O13" i="41"/>
  <c r="J12" i="41"/>
  <c r="I12" i="41"/>
  <c r="H12" i="41"/>
  <c r="L12" i="41"/>
  <c r="S12" i="41"/>
  <c r="G12" i="41"/>
  <c r="K12" i="41"/>
  <c r="O12" i="41"/>
  <c r="L11" i="41"/>
  <c r="S11" i="41"/>
  <c r="K11" i="41"/>
  <c r="S10" i="41"/>
  <c r="O10" i="41"/>
  <c r="L10" i="41"/>
  <c r="K10" i="41"/>
  <c r="S9" i="41"/>
  <c r="L9" i="41"/>
  <c r="K9" i="41"/>
  <c r="O9" i="41"/>
  <c r="L8" i="41"/>
  <c r="S8" i="41"/>
  <c r="K8" i="41"/>
  <c r="O8" i="41"/>
  <c r="J7" i="41"/>
  <c r="I7" i="41"/>
  <c r="H7" i="41"/>
  <c r="L7" i="41"/>
  <c r="S7" i="41"/>
  <c r="G7" i="41"/>
  <c r="K7" i="41"/>
  <c r="A7" i="41"/>
  <c r="A8" i="41"/>
  <c r="A9" i="41"/>
  <c r="A10" i="41"/>
  <c r="A11" i="41"/>
  <c r="A12" i="41"/>
  <c r="A13" i="41"/>
  <c r="A16" i="41"/>
  <c r="A18" i="41"/>
  <c r="A19" i="41"/>
  <c r="A21" i="41"/>
  <c r="A22" i="41"/>
  <c r="J6" i="41"/>
  <c r="J22" i="41"/>
  <c r="I6" i="41"/>
  <c r="I22" i="41"/>
  <c r="G6" i="41"/>
  <c r="K6" i="41"/>
  <c r="AJ12" i="45"/>
  <c r="AJ16" i="45"/>
  <c r="K7" i="45"/>
  <c r="O10" i="45"/>
  <c r="L7" i="45"/>
  <c r="S10" i="45"/>
  <c r="AJ18" i="44"/>
  <c r="AJ16" i="44"/>
  <c r="AF18" i="44"/>
  <c r="L7" i="44"/>
  <c r="H6" i="44"/>
  <c r="I6" i="44"/>
  <c r="M7" i="44"/>
  <c r="J46" i="44"/>
  <c r="M35" i="44"/>
  <c r="T35" i="44"/>
  <c r="I33" i="44"/>
  <c r="M33" i="44"/>
  <c r="T33" i="44"/>
  <c r="L35" i="44"/>
  <c r="L33" i="44"/>
  <c r="H33" i="44"/>
  <c r="L8" i="44"/>
  <c r="L22" i="44"/>
  <c r="L17" i="44"/>
  <c r="L36" i="44"/>
  <c r="T15" i="44"/>
  <c r="M22" i="44"/>
  <c r="T22" i="44"/>
  <c r="M36" i="44"/>
  <c r="T36" i="44"/>
  <c r="M30" i="44"/>
  <c r="AN18" i="43"/>
  <c r="AF18" i="43"/>
  <c r="AG18" i="43"/>
  <c r="K7" i="43"/>
  <c r="G6" i="43"/>
  <c r="S12" i="43"/>
  <c r="L11" i="43"/>
  <c r="S11" i="43"/>
  <c r="O16" i="43"/>
  <c r="L7" i="43"/>
  <c r="S7" i="43"/>
  <c r="H6" i="43"/>
  <c r="K12" i="43"/>
  <c r="S13" i="43"/>
  <c r="AG18" i="42"/>
  <c r="AJ18" i="42"/>
  <c r="AJ14" i="42"/>
  <c r="O8" i="42"/>
  <c r="O13" i="42"/>
  <c r="K6" i="42"/>
  <c r="H7" i="42"/>
  <c r="O10" i="42"/>
  <c r="AG18" i="41"/>
  <c r="AF18" i="41"/>
  <c r="AJ14" i="41"/>
  <c r="K22" i="41"/>
  <c r="O7" i="41"/>
  <c r="O11" i="41"/>
  <c r="H6" i="41"/>
  <c r="G22" i="41"/>
  <c r="L6" i="45"/>
  <c r="S7" i="45"/>
  <c r="O7" i="45"/>
  <c r="K6" i="45"/>
  <c r="M6" i="44"/>
  <c r="T7" i="44"/>
  <c r="I46" i="44"/>
  <c r="L6" i="44"/>
  <c r="L46" i="44"/>
  <c r="H46" i="44"/>
  <c r="T30" i="44"/>
  <c r="M29" i="44"/>
  <c r="G20" i="43"/>
  <c r="K6" i="43"/>
  <c r="K11" i="43"/>
  <c r="O11" i="43"/>
  <c r="O12" i="43"/>
  <c r="H20" i="43"/>
  <c r="L6" i="43"/>
  <c r="O7" i="43"/>
  <c r="L7" i="42"/>
  <c r="H6" i="42"/>
  <c r="K16" i="42"/>
  <c r="L6" i="41"/>
  <c r="H22" i="41"/>
  <c r="K24" i="45"/>
  <c r="O6" i="45"/>
  <c r="O24" i="45"/>
  <c r="L24" i="45"/>
  <c r="S6" i="45"/>
  <c r="S24" i="45"/>
  <c r="T29" i="44"/>
  <c r="M28" i="44"/>
  <c r="T28" i="44"/>
  <c r="M46" i="44"/>
  <c r="T46" i="44"/>
  <c r="T6" i="44"/>
  <c r="O6" i="43"/>
  <c r="O20" i="43"/>
  <c r="K20" i="43"/>
  <c r="L20" i="43"/>
  <c r="S6" i="43"/>
  <c r="S20" i="43"/>
  <c r="S7" i="42"/>
  <c r="O7" i="42"/>
  <c r="L6" i="42"/>
  <c r="H16" i="42"/>
  <c r="S6" i="41"/>
  <c r="S22" i="41"/>
  <c r="L22" i="41"/>
  <c r="O6" i="41"/>
  <c r="O22" i="41"/>
  <c r="S6" i="42"/>
  <c r="S16" i="42"/>
  <c r="L16" i="42"/>
  <c r="O6" i="42"/>
  <c r="O16" i="42"/>
  <c r="AM18" i="40"/>
  <c r="AK18" i="40"/>
  <c r="AI18" i="40"/>
  <c r="AH18" i="40"/>
  <c r="AE18" i="40"/>
  <c r="AD18" i="40"/>
  <c r="AC18" i="40"/>
  <c r="AB18" i="40"/>
  <c r="AN17" i="40"/>
  <c r="AG17" i="40"/>
  <c r="AF17" i="40"/>
  <c r="AJ17" i="40"/>
  <c r="AN16" i="40"/>
  <c r="AG16" i="40"/>
  <c r="AF16" i="40"/>
  <c r="AJ16" i="40"/>
  <c r="AG15" i="40"/>
  <c r="AN15" i="40"/>
  <c r="AF15" i="40"/>
  <c r="AJ15" i="40"/>
  <c r="AG14" i="40"/>
  <c r="AN14" i="40"/>
  <c r="AF14" i="40"/>
  <c r="AN13" i="40"/>
  <c r="AJ13" i="40"/>
  <c r="AG13" i="40"/>
  <c r="AF13" i="40"/>
  <c r="AG12" i="40"/>
  <c r="AN12" i="40"/>
  <c r="AF12" i="40"/>
  <c r="AG11" i="40"/>
  <c r="AN11" i="40"/>
  <c r="AF11" i="40"/>
  <c r="AJ11" i="40"/>
  <c r="V7" i="40"/>
  <c r="V8" i="40"/>
  <c r="V9" i="40"/>
  <c r="V10" i="40"/>
  <c r="V11" i="40"/>
  <c r="V12" i="40"/>
  <c r="V13" i="40"/>
  <c r="V14" i="40"/>
  <c r="V15" i="40"/>
  <c r="V16" i="40"/>
  <c r="V17" i="40"/>
  <c r="V18" i="40"/>
  <c r="L18" i="40"/>
  <c r="S18" i="40"/>
  <c r="K18" i="40"/>
  <c r="S17" i="40"/>
  <c r="O17" i="40"/>
  <c r="L17" i="40"/>
  <c r="K17" i="40"/>
  <c r="L16" i="40"/>
  <c r="S16" i="40"/>
  <c r="K16" i="40"/>
  <c r="L15" i="40"/>
  <c r="S15" i="40"/>
  <c r="K15" i="40"/>
  <c r="O15" i="40"/>
  <c r="L14" i="40"/>
  <c r="S14" i="40"/>
  <c r="K14" i="40"/>
  <c r="R13" i="40"/>
  <c r="P13" i="40"/>
  <c r="N13" i="40"/>
  <c r="N7" i="40"/>
  <c r="N6" i="40"/>
  <c r="N19" i="40"/>
  <c r="J13" i="40"/>
  <c r="I13" i="40"/>
  <c r="H13" i="40"/>
  <c r="H7" i="40"/>
  <c r="G13" i="40"/>
  <c r="K13" i="40"/>
  <c r="L12" i="40"/>
  <c r="S12" i="40"/>
  <c r="K12" i="40"/>
  <c r="O12" i="40"/>
  <c r="L11" i="40"/>
  <c r="S11" i="40"/>
  <c r="K11" i="40"/>
  <c r="O11" i="40"/>
  <c r="R10" i="40"/>
  <c r="P10" i="40"/>
  <c r="N10" i="40"/>
  <c r="J10" i="40"/>
  <c r="I10" i="40"/>
  <c r="H10" i="40"/>
  <c r="G10" i="40"/>
  <c r="L9" i="40"/>
  <c r="S9" i="40"/>
  <c r="K9" i="40"/>
  <c r="O9" i="40"/>
  <c r="R8" i="40"/>
  <c r="P8" i="40"/>
  <c r="N8" i="40"/>
  <c r="J8" i="40"/>
  <c r="I8" i="40"/>
  <c r="H8" i="40"/>
  <c r="G8" i="40"/>
  <c r="K8" i="40"/>
  <c r="P7" i="40"/>
  <c r="P6" i="40"/>
  <c r="P19" i="40"/>
  <c r="A7" i="40"/>
  <c r="A8" i="40"/>
  <c r="A9" i="40"/>
  <c r="A10" i="40"/>
  <c r="A11" i="40"/>
  <c r="A12" i="40"/>
  <c r="A13" i="40"/>
  <c r="A14" i="40"/>
  <c r="A15" i="40"/>
  <c r="A16" i="40"/>
  <c r="A17" i="40"/>
  <c r="A18" i="40"/>
  <c r="A19" i="40"/>
  <c r="AM18" i="39"/>
  <c r="AK18" i="39"/>
  <c r="AI18" i="39"/>
  <c r="AH18" i="39"/>
  <c r="AE18" i="39"/>
  <c r="AD18" i="39"/>
  <c r="AC18" i="39"/>
  <c r="AB18" i="39"/>
  <c r="AG17" i="39"/>
  <c r="AN17" i="39"/>
  <c r="AF17" i="39"/>
  <c r="AN16" i="39"/>
  <c r="AJ16" i="39"/>
  <c r="AG16" i="39"/>
  <c r="AF16" i="39"/>
  <c r="AN15" i="39"/>
  <c r="AG15" i="39"/>
  <c r="AF15" i="39"/>
  <c r="AJ15" i="39"/>
  <c r="AG14" i="39"/>
  <c r="AN14" i="39"/>
  <c r="AF14" i="39"/>
  <c r="AJ14" i="39"/>
  <c r="AG13" i="39"/>
  <c r="AN13" i="39"/>
  <c r="AF13" i="39"/>
  <c r="AN12" i="39"/>
  <c r="AJ12" i="39"/>
  <c r="AG12" i="39"/>
  <c r="AF12" i="39"/>
  <c r="AN11" i="39"/>
  <c r="AG11" i="39"/>
  <c r="AF11" i="39"/>
  <c r="AJ11" i="39"/>
  <c r="V7" i="39"/>
  <c r="V8" i="39"/>
  <c r="V9" i="39"/>
  <c r="V10" i="39"/>
  <c r="V11" i="39"/>
  <c r="V12" i="39"/>
  <c r="V13" i="39"/>
  <c r="V14" i="39"/>
  <c r="V15" i="39"/>
  <c r="V16" i="39"/>
  <c r="V17" i="39"/>
  <c r="V18" i="39"/>
  <c r="AN18" i="39"/>
  <c r="AJ18" i="39"/>
  <c r="L17" i="39"/>
  <c r="S17" i="39"/>
  <c r="K17" i="39"/>
  <c r="L14" i="39"/>
  <c r="S14" i="39"/>
  <c r="K14" i="39"/>
  <c r="O14" i="39"/>
  <c r="P9" i="39"/>
  <c r="P8" i="39"/>
  <c r="P7" i="39"/>
  <c r="P6" i="39"/>
  <c r="P18" i="39"/>
  <c r="O9" i="39"/>
  <c r="O7" i="39"/>
  <c r="O6" i="39"/>
  <c r="O18" i="39"/>
  <c r="M9" i="39"/>
  <c r="L9" i="39"/>
  <c r="S9" i="39"/>
  <c r="K9" i="39"/>
  <c r="O8" i="39"/>
  <c r="M8" i="39"/>
  <c r="M7" i="39"/>
  <c r="M6" i="39"/>
  <c r="M18" i="39"/>
  <c r="L8" i="39"/>
  <c r="S8" i="39"/>
  <c r="S7" i="39"/>
  <c r="S6" i="39"/>
  <c r="S18" i="39"/>
  <c r="K8" i="39"/>
  <c r="R7" i="39"/>
  <c r="N7" i="39"/>
  <c r="N6" i="39"/>
  <c r="N18" i="39"/>
  <c r="L7" i="39"/>
  <c r="K7" i="39"/>
  <c r="J7" i="39"/>
  <c r="J6" i="39"/>
  <c r="J18" i="39"/>
  <c r="I7" i="39"/>
  <c r="H7" i="39"/>
  <c r="G7" i="39"/>
  <c r="A7" i="39"/>
  <c r="A8" i="39"/>
  <c r="A9" i="39"/>
  <c r="A10" i="39"/>
  <c r="A11" i="39"/>
  <c r="A12" i="39"/>
  <c r="A13" i="39"/>
  <c r="A14" i="39"/>
  <c r="A15" i="39"/>
  <c r="A16" i="39"/>
  <c r="A17" i="39"/>
  <c r="A18" i="39"/>
  <c r="R6" i="39"/>
  <c r="R18" i="39"/>
  <c r="L6" i="39"/>
  <c r="L18" i="39"/>
  <c r="K6" i="39"/>
  <c r="K18" i="39"/>
  <c r="I6" i="39"/>
  <c r="I18" i="39"/>
  <c r="H6" i="39"/>
  <c r="H18" i="39"/>
  <c r="G6" i="39"/>
  <c r="G18" i="39"/>
  <c r="J7" i="40"/>
  <c r="J6" i="40"/>
  <c r="J19" i="40"/>
  <c r="AN18" i="40"/>
  <c r="L8" i="40"/>
  <c r="S8" i="40"/>
  <c r="K10" i="40"/>
  <c r="I7" i="40"/>
  <c r="I6" i="40"/>
  <c r="I19" i="40"/>
  <c r="R7" i="40"/>
  <c r="R6" i="40"/>
  <c r="R19" i="40"/>
  <c r="G7" i="40"/>
  <c r="G6" i="40"/>
  <c r="G19" i="40"/>
  <c r="L10" i="40"/>
  <c r="S10" i="40"/>
  <c r="O16" i="40"/>
  <c r="AJ12" i="40"/>
  <c r="AJ18" i="40"/>
  <c r="AG18" i="40"/>
  <c r="AF18" i="40"/>
  <c r="AJ14" i="40"/>
  <c r="L7" i="40"/>
  <c r="H6" i="40"/>
  <c r="K7" i="40"/>
  <c r="O7" i="40"/>
  <c r="L13" i="40"/>
  <c r="S13" i="40"/>
  <c r="O14" i="40"/>
  <c r="O18" i="40"/>
  <c r="AF18" i="39"/>
  <c r="AJ13" i="39"/>
  <c r="AJ17" i="39"/>
  <c r="AG18" i="39"/>
  <c r="O17" i="39"/>
  <c r="O8" i="40"/>
  <c r="S7" i="40"/>
  <c r="K6" i="40"/>
  <c r="O10" i="40"/>
  <c r="H19" i="40"/>
  <c r="L6" i="40"/>
  <c r="O6" i="40"/>
  <c r="O19" i="40"/>
  <c r="K19" i="40"/>
  <c r="O13" i="40"/>
  <c r="AM18" i="38"/>
  <c r="AK18" i="38"/>
  <c r="AI18" i="38"/>
  <c r="AH18" i="38"/>
  <c r="AE18" i="38"/>
  <c r="AD18" i="38"/>
  <c r="AC18" i="38"/>
  <c r="AB18" i="38"/>
  <c r="AN17" i="38"/>
  <c r="AJ17" i="38"/>
  <c r="AG17" i="38"/>
  <c r="AF17" i="38"/>
  <c r="AN16" i="38"/>
  <c r="AG16" i="38"/>
  <c r="AF16" i="38"/>
  <c r="AJ16" i="38"/>
  <c r="AG14" i="38"/>
  <c r="AJ14" i="38"/>
  <c r="AF14" i="38"/>
  <c r="AN13" i="38"/>
  <c r="AJ13" i="38"/>
  <c r="AG13" i="38"/>
  <c r="AF13" i="38"/>
  <c r="AN12" i="38"/>
  <c r="AG12" i="38"/>
  <c r="AF12" i="38"/>
  <c r="AJ12" i="38"/>
  <c r="V8" i="38"/>
  <c r="V9" i="38"/>
  <c r="V10" i="38"/>
  <c r="V11" i="38"/>
  <c r="V12" i="38"/>
  <c r="V13" i="38"/>
  <c r="V14" i="38"/>
  <c r="V15" i="38"/>
  <c r="V16" i="38"/>
  <c r="V17" i="38"/>
  <c r="V18" i="38"/>
  <c r="V7" i="38"/>
  <c r="AF18" i="38"/>
  <c r="S6" i="40"/>
  <c r="S19" i="40"/>
  <c r="L19" i="40"/>
  <c r="AJ18" i="38"/>
  <c r="AN18" i="38"/>
  <c r="AN14" i="38"/>
  <c r="AG18" i="38"/>
  <c r="AM18" i="37"/>
  <c r="AK18" i="37"/>
  <c r="AI18" i="37"/>
  <c r="AH18" i="37"/>
  <c r="AE18" i="37"/>
  <c r="AD18" i="37"/>
  <c r="AC18" i="37"/>
  <c r="AB18" i="37"/>
  <c r="AN17" i="37"/>
  <c r="AJ17" i="37"/>
  <c r="AG17" i="37"/>
  <c r="AF17" i="37"/>
  <c r="AN16" i="37"/>
  <c r="AG16" i="37"/>
  <c r="AF16" i="37"/>
  <c r="AJ16" i="37"/>
  <c r="AG15" i="37"/>
  <c r="AN15" i="37"/>
  <c r="AF15" i="37"/>
  <c r="AJ15" i="37"/>
  <c r="AG14" i="37"/>
  <c r="AN14" i="37"/>
  <c r="AF14" i="37"/>
  <c r="AN13" i="37"/>
  <c r="AJ13" i="37"/>
  <c r="AG13" i="37"/>
  <c r="AF13" i="37"/>
  <c r="AN12" i="37"/>
  <c r="AG12" i="37"/>
  <c r="AF12" i="37"/>
  <c r="AJ12" i="37"/>
  <c r="AG11" i="37"/>
  <c r="AN11" i="37"/>
  <c r="AF11" i="37"/>
  <c r="AJ11" i="37"/>
  <c r="V8" i="37"/>
  <c r="V9" i="37"/>
  <c r="V10" i="37"/>
  <c r="V11" i="37"/>
  <c r="V12" i="37"/>
  <c r="V13" i="37"/>
  <c r="V14" i="37"/>
  <c r="V15" i="37"/>
  <c r="V16" i="37"/>
  <c r="V17" i="37"/>
  <c r="V18" i="37"/>
  <c r="V7" i="37"/>
  <c r="AN18" i="37"/>
  <c r="AF18" i="37"/>
  <c r="L24" i="37"/>
  <c r="S24" i="37"/>
  <c r="K24" i="37"/>
  <c r="O24" i="37"/>
  <c r="R23" i="37"/>
  <c r="P23" i="37"/>
  <c r="P20" i="37"/>
  <c r="P19" i="37"/>
  <c r="N23" i="37"/>
  <c r="M23" i="37"/>
  <c r="J23" i="37"/>
  <c r="J20" i="37"/>
  <c r="J19" i="37"/>
  <c r="I23" i="37"/>
  <c r="I20" i="37"/>
  <c r="I19" i="37"/>
  <c r="H23" i="37"/>
  <c r="G23" i="37"/>
  <c r="L22" i="37"/>
  <c r="S22" i="37"/>
  <c r="K22" i="37"/>
  <c r="O22" i="37"/>
  <c r="R21" i="37"/>
  <c r="P21" i="37"/>
  <c r="N21" i="37"/>
  <c r="N20" i="37"/>
  <c r="N19" i="37"/>
  <c r="M21" i="37"/>
  <c r="M20" i="37"/>
  <c r="M19" i="37"/>
  <c r="J21" i="37"/>
  <c r="I21" i="37"/>
  <c r="H21" i="37"/>
  <c r="L21" i="37"/>
  <c r="G21" i="37"/>
  <c r="K21" i="37"/>
  <c r="H20" i="37"/>
  <c r="G20" i="37"/>
  <c r="L18" i="37"/>
  <c r="S18" i="37"/>
  <c r="K18" i="37"/>
  <c r="L17" i="37"/>
  <c r="M17" i="37"/>
  <c r="K17" i="37"/>
  <c r="L16" i="37"/>
  <c r="M16" i="37"/>
  <c r="K16" i="37"/>
  <c r="R15" i="37"/>
  <c r="P15" i="37"/>
  <c r="P14" i="37"/>
  <c r="L15" i="37"/>
  <c r="M15" i="37"/>
  <c r="K15" i="37"/>
  <c r="O15" i="37"/>
  <c r="R14" i="37"/>
  <c r="N14" i="37"/>
  <c r="J14" i="37"/>
  <c r="I14" i="37"/>
  <c r="H14" i="37"/>
  <c r="G14" i="37"/>
  <c r="L13" i="37"/>
  <c r="S13" i="37"/>
  <c r="K13" i="37"/>
  <c r="L12" i="37"/>
  <c r="S12" i="37"/>
  <c r="K12" i="37"/>
  <c r="O12" i="37"/>
  <c r="L11" i="37"/>
  <c r="S11" i="37"/>
  <c r="K11" i="37"/>
  <c r="O11" i="37"/>
  <c r="R10" i="37"/>
  <c r="P10" i="37"/>
  <c r="M10" i="37"/>
  <c r="M9" i="37"/>
  <c r="J10" i="37"/>
  <c r="J9" i="37"/>
  <c r="J8" i="37"/>
  <c r="J7" i="37"/>
  <c r="J6" i="37"/>
  <c r="I10" i="37"/>
  <c r="I9" i="37"/>
  <c r="I8" i="37"/>
  <c r="I7" i="37"/>
  <c r="H10" i="37"/>
  <c r="G10" i="37"/>
  <c r="G9" i="37"/>
  <c r="G8" i="37"/>
  <c r="K8" i="37"/>
  <c r="K7" i="37"/>
  <c r="P9" i="37"/>
  <c r="P8" i="37"/>
  <c r="P7" i="37"/>
  <c r="P6" i="37"/>
  <c r="N9" i="37"/>
  <c r="N8" i="37"/>
  <c r="N7" i="37"/>
  <c r="N6" i="37"/>
  <c r="M7" i="37"/>
  <c r="AM18" i="36"/>
  <c r="AK18" i="36"/>
  <c r="AI18" i="36"/>
  <c r="AH18" i="36"/>
  <c r="AE18" i="36"/>
  <c r="AD18" i="36"/>
  <c r="AC18" i="36"/>
  <c r="AB18" i="36"/>
  <c r="AJ17" i="36"/>
  <c r="AG17" i="36"/>
  <c r="AN17" i="36"/>
  <c r="AF17" i="36"/>
  <c r="AN16" i="36"/>
  <c r="AG16" i="36"/>
  <c r="AF16" i="36"/>
  <c r="AJ16" i="36"/>
  <c r="AJ13" i="36"/>
  <c r="AG13" i="36"/>
  <c r="AN13" i="36"/>
  <c r="AF13" i="36"/>
  <c r="AG11" i="36"/>
  <c r="AN11" i="36"/>
  <c r="AF11" i="36"/>
  <c r="AJ11" i="36"/>
  <c r="V8" i="36"/>
  <c r="V9" i="36"/>
  <c r="V10" i="36"/>
  <c r="V11" i="36"/>
  <c r="V12" i="36"/>
  <c r="V13" i="36"/>
  <c r="V14" i="36"/>
  <c r="V15" i="36"/>
  <c r="V16" i="36"/>
  <c r="V17" i="36"/>
  <c r="V18" i="36"/>
  <c r="V7" i="36"/>
  <c r="AJ18" i="36"/>
  <c r="R21" i="36"/>
  <c r="P21" i="36"/>
  <c r="N21" i="36"/>
  <c r="M21" i="36"/>
  <c r="S20" i="36"/>
  <c r="O20" i="36"/>
  <c r="L20" i="36"/>
  <c r="K20" i="36"/>
  <c r="S19" i="36"/>
  <c r="L19" i="36"/>
  <c r="K19" i="36"/>
  <c r="O19" i="36"/>
  <c r="L18" i="36"/>
  <c r="S18" i="36"/>
  <c r="K18" i="36"/>
  <c r="O18" i="36"/>
  <c r="L17" i="36"/>
  <c r="S17" i="36"/>
  <c r="K17" i="36"/>
  <c r="L16" i="36"/>
  <c r="S16" i="36"/>
  <c r="K16" i="36"/>
  <c r="S15" i="36"/>
  <c r="O15" i="36"/>
  <c r="L15" i="36"/>
  <c r="K15" i="36"/>
  <c r="J14" i="36"/>
  <c r="I14" i="36"/>
  <c r="H14" i="36"/>
  <c r="L14" i="36"/>
  <c r="S14" i="36"/>
  <c r="G14" i="36"/>
  <c r="K14" i="36"/>
  <c r="L13" i="36"/>
  <c r="S13" i="36"/>
  <c r="K13" i="36"/>
  <c r="O13" i="36"/>
  <c r="L12" i="36"/>
  <c r="S12" i="36"/>
  <c r="K12" i="36"/>
  <c r="S11" i="36"/>
  <c r="O11" i="36"/>
  <c r="L11" i="36"/>
  <c r="K11" i="36"/>
  <c r="S10" i="36"/>
  <c r="O10" i="36"/>
  <c r="L10" i="36"/>
  <c r="K10" i="36"/>
  <c r="S9" i="36"/>
  <c r="O9" i="36"/>
  <c r="L9" i="36"/>
  <c r="K9" i="36"/>
  <c r="S8" i="36"/>
  <c r="L8" i="36"/>
  <c r="K8" i="36"/>
  <c r="O8" i="36"/>
  <c r="A8" i="36"/>
  <c r="A9" i="36"/>
  <c r="A12" i="36"/>
  <c r="A13" i="36"/>
  <c r="A14" i="36"/>
  <c r="A15" i="36"/>
  <c r="A16" i="36"/>
  <c r="A18" i="36"/>
  <c r="A19" i="36"/>
  <c r="A20" i="36"/>
  <c r="A21" i="36"/>
  <c r="J7" i="36"/>
  <c r="I7" i="36"/>
  <c r="H7" i="36"/>
  <c r="L7" i="36"/>
  <c r="S7" i="36"/>
  <c r="G7" i="36"/>
  <c r="K7" i="36"/>
  <c r="O7" i="36"/>
  <c r="A7" i="36"/>
  <c r="J6" i="36"/>
  <c r="J21" i="36"/>
  <c r="I6" i="36"/>
  <c r="I21" i="36"/>
  <c r="H6" i="36"/>
  <c r="H21" i="36"/>
  <c r="AM18" i="35"/>
  <c r="AK18" i="35"/>
  <c r="AI18" i="35"/>
  <c r="AH18" i="35"/>
  <c r="AE18" i="35"/>
  <c r="AD18" i="35"/>
  <c r="AC18" i="35"/>
  <c r="AB18" i="35"/>
  <c r="AN17" i="35"/>
  <c r="AG17" i="35"/>
  <c r="AF17" i="35"/>
  <c r="AJ17" i="35"/>
  <c r="AG16" i="35"/>
  <c r="AN16" i="35"/>
  <c r="AF16" i="35"/>
  <c r="AJ16" i="35"/>
  <c r="AG15" i="35"/>
  <c r="AN15" i="35"/>
  <c r="AF15" i="35"/>
  <c r="AJ15" i="35"/>
  <c r="AG14" i="35"/>
  <c r="AJ14" i="35"/>
  <c r="AF14" i="35"/>
  <c r="AN13" i="35"/>
  <c r="AJ13" i="35"/>
  <c r="AG13" i="35"/>
  <c r="AF13" i="35"/>
  <c r="AG11" i="35"/>
  <c r="AN11" i="35"/>
  <c r="AF11" i="35"/>
  <c r="AJ11" i="35"/>
  <c r="V8" i="35"/>
  <c r="V9" i="35"/>
  <c r="V10" i="35"/>
  <c r="V11" i="35"/>
  <c r="V12" i="35"/>
  <c r="V13" i="35"/>
  <c r="V14" i="35"/>
  <c r="V15" i="35"/>
  <c r="V16" i="35"/>
  <c r="V17" i="35"/>
  <c r="V18" i="35"/>
  <c r="V7" i="35"/>
  <c r="AF18" i="35"/>
  <c r="L27" i="35"/>
  <c r="S27" i="35"/>
  <c r="S26" i="35"/>
  <c r="S25" i="35"/>
  <c r="K27" i="35"/>
  <c r="O27" i="35"/>
  <c r="O26" i="35"/>
  <c r="O25" i="35"/>
  <c r="R26" i="35"/>
  <c r="P26" i="35"/>
  <c r="P25" i="35"/>
  <c r="N26" i="35"/>
  <c r="L26" i="35"/>
  <c r="K26" i="35"/>
  <c r="J26" i="35"/>
  <c r="I26" i="35"/>
  <c r="H26" i="35"/>
  <c r="G26" i="35"/>
  <c r="R25" i="35"/>
  <c r="N25" i="35"/>
  <c r="L25" i="35"/>
  <c r="K25" i="35"/>
  <c r="J25" i="35"/>
  <c r="I25" i="35"/>
  <c r="H25" i="35"/>
  <c r="G25" i="35"/>
  <c r="L24" i="35"/>
  <c r="K24" i="35"/>
  <c r="R23" i="35"/>
  <c r="P23" i="35"/>
  <c r="N23" i="35"/>
  <c r="L23" i="35"/>
  <c r="K23" i="35"/>
  <c r="J23" i="35"/>
  <c r="I23" i="35"/>
  <c r="H23" i="35"/>
  <c r="G23" i="35"/>
  <c r="R22" i="35"/>
  <c r="P22" i="35"/>
  <c r="N22" i="35"/>
  <c r="L22" i="35"/>
  <c r="K22" i="35"/>
  <c r="J22" i="35"/>
  <c r="I22" i="35"/>
  <c r="H22" i="35"/>
  <c r="G22" i="35"/>
  <c r="S21" i="35"/>
  <c r="S20" i="35"/>
  <c r="S19" i="35"/>
  <c r="S18" i="35"/>
  <c r="O21" i="35"/>
  <c r="O20" i="35"/>
  <c r="O19" i="35"/>
  <c r="O18" i="35"/>
  <c r="L21" i="35"/>
  <c r="I21" i="35"/>
  <c r="I20" i="35"/>
  <c r="I19" i="35"/>
  <c r="I18" i="35"/>
  <c r="G21" i="35"/>
  <c r="K21" i="35"/>
  <c r="R20" i="35"/>
  <c r="P20" i="35"/>
  <c r="N20" i="35"/>
  <c r="L20" i="35"/>
  <c r="K20" i="35"/>
  <c r="J20" i="35"/>
  <c r="H20" i="35"/>
  <c r="G20" i="35"/>
  <c r="R19" i="35"/>
  <c r="P19" i="35"/>
  <c r="N19" i="35"/>
  <c r="L19" i="35"/>
  <c r="K19" i="35"/>
  <c r="J19" i="35"/>
  <c r="H19" i="35"/>
  <c r="G19" i="35"/>
  <c r="R18" i="35"/>
  <c r="P18" i="35"/>
  <c r="N18" i="35"/>
  <c r="L18" i="35"/>
  <c r="K18" i="35"/>
  <c r="J18" i="35"/>
  <c r="H18" i="35"/>
  <c r="G18" i="35"/>
  <c r="L17" i="35"/>
  <c r="S17" i="35"/>
  <c r="I17" i="35"/>
  <c r="I16" i="35"/>
  <c r="G17" i="35"/>
  <c r="K17" i="35"/>
  <c r="O17" i="35"/>
  <c r="R16" i="35"/>
  <c r="R11" i="35"/>
  <c r="R6" i="35"/>
  <c r="P16" i="35"/>
  <c r="P11" i="35"/>
  <c r="P6" i="35"/>
  <c r="P28" i="35"/>
  <c r="N16" i="35"/>
  <c r="J16" i="35"/>
  <c r="J11" i="35"/>
  <c r="H16" i="35"/>
  <c r="H11" i="35"/>
  <c r="L11" i="35"/>
  <c r="G16" i="35"/>
  <c r="G11" i="35"/>
  <c r="L15" i="35"/>
  <c r="S15" i="35"/>
  <c r="K15" i="35"/>
  <c r="O15" i="35"/>
  <c r="I15" i="35"/>
  <c r="G15" i="35"/>
  <c r="R14" i="35"/>
  <c r="P14" i="35"/>
  <c r="N14" i="35"/>
  <c r="J14" i="35"/>
  <c r="I14" i="35"/>
  <c r="H14" i="35"/>
  <c r="L14" i="35"/>
  <c r="S14" i="35"/>
  <c r="G14" i="35"/>
  <c r="S13" i="35"/>
  <c r="L13" i="35"/>
  <c r="I13" i="35"/>
  <c r="K13" i="35"/>
  <c r="O13" i="35"/>
  <c r="H13" i="35"/>
  <c r="G13" i="35"/>
  <c r="S12" i="35"/>
  <c r="R12" i="35"/>
  <c r="P12" i="35"/>
  <c r="N12" i="35"/>
  <c r="J12" i="35"/>
  <c r="H12" i="35"/>
  <c r="L12" i="35"/>
  <c r="G12" i="35"/>
  <c r="S11" i="35"/>
  <c r="N11" i="35"/>
  <c r="N6" i="35"/>
  <c r="N28" i="35"/>
  <c r="S10" i="35"/>
  <c r="K10" i="35"/>
  <c r="O10" i="35"/>
  <c r="J10" i="35"/>
  <c r="I10" i="35"/>
  <c r="H10" i="35"/>
  <c r="L10" i="35"/>
  <c r="G10" i="35"/>
  <c r="L9" i="35"/>
  <c r="S9" i="35"/>
  <c r="K9" i="35"/>
  <c r="O9" i="35"/>
  <c r="J9" i="35"/>
  <c r="I9" i="35"/>
  <c r="G9" i="35"/>
  <c r="L8" i="35"/>
  <c r="K8" i="35"/>
  <c r="O8" i="35"/>
  <c r="J8" i="35"/>
  <c r="I8" i="35"/>
  <c r="I7" i="35"/>
  <c r="G8" i="35"/>
  <c r="A8" i="35"/>
  <c r="A9" i="35"/>
  <c r="A10" i="35"/>
  <c r="A11" i="35"/>
  <c r="A12" i="35"/>
  <c r="A13" i="35"/>
  <c r="A14" i="35"/>
  <c r="A15" i="35"/>
  <c r="A16" i="35"/>
  <c r="A17" i="35"/>
  <c r="A18" i="35"/>
  <c r="A19" i="35"/>
  <c r="A20" i="35"/>
  <c r="A21" i="35"/>
  <c r="A22" i="35"/>
  <c r="A23" i="35"/>
  <c r="A24" i="35"/>
  <c r="A25" i="35"/>
  <c r="A26" i="35"/>
  <c r="A27" i="35"/>
  <c r="A28" i="35"/>
  <c r="R7" i="35"/>
  <c r="P7" i="35"/>
  <c r="O7" i="35"/>
  <c r="N7" i="35"/>
  <c r="J7" i="35"/>
  <c r="H7" i="35"/>
  <c r="G7" i="35"/>
  <c r="A7" i="35"/>
  <c r="M6" i="35"/>
  <c r="H6" i="35"/>
  <c r="H28" i="35"/>
  <c r="G6" i="35"/>
  <c r="G28" i="35"/>
  <c r="AG18" i="37"/>
  <c r="AJ18" i="37"/>
  <c r="AJ14" i="37"/>
  <c r="O13" i="37"/>
  <c r="S15" i="37"/>
  <c r="K19" i="37"/>
  <c r="J25" i="37"/>
  <c r="K20" i="37"/>
  <c r="L14" i="37"/>
  <c r="S14" i="37"/>
  <c r="K14" i="37"/>
  <c r="N25" i="37"/>
  <c r="L20" i="37"/>
  <c r="S23" i="37"/>
  <c r="K10" i="37"/>
  <c r="K9" i="37"/>
  <c r="O9" i="37"/>
  <c r="O8" i="37"/>
  <c r="K23" i="37"/>
  <c r="L10" i="37"/>
  <c r="L9" i="37"/>
  <c r="I6" i="37"/>
  <c r="I25" i="37"/>
  <c r="O18" i="37"/>
  <c r="R20" i="37"/>
  <c r="R19" i="37"/>
  <c r="L23" i="37"/>
  <c r="O20" i="37"/>
  <c r="O21" i="37"/>
  <c r="P25" i="37"/>
  <c r="M14" i="37"/>
  <c r="M6" i="37"/>
  <c r="M25" i="37"/>
  <c r="S20" i="37"/>
  <c r="S21" i="37"/>
  <c r="H19" i="37"/>
  <c r="O17" i="37"/>
  <c r="G7" i="37"/>
  <c r="G6" i="37"/>
  <c r="G25" i="37"/>
  <c r="R9" i="37"/>
  <c r="H9" i="37"/>
  <c r="H8" i="37"/>
  <c r="AN18" i="36"/>
  <c r="AG18" i="36"/>
  <c r="AF18" i="36"/>
  <c r="O14" i="36"/>
  <c r="G6" i="36"/>
  <c r="L6" i="36"/>
  <c r="O12" i="36"/>
  <c r="O16" i="36"/>
  <c r="O17" i="36"/>
  <c r="AJ18" i="35"/>
  <c r="AN18" i="35"/>
  <c r="AN14" i="35"/>
  <c r="AG18" i="35"/>
  <c r="I12" i="35"/>
  <c r="I11" i="35"/>
  <c r="I6" i="35"/>
  <c r="I28" i="35"/>
  <c r="K11" i="35"/>
  <c r="S8" i="35"/>
  <c r="L7" i="35"/>
  <c r="S7" i="35"/>
  <c r="J6" i="35"/>
  <c r="J28" i="35"/>
  <c r="K7" i="35"/>
  <c r="K14" i="35"/>
  <c r="O14" i="35"/>
  <c r="S24" i="35"/>
  <c r="S23" i="35"/>
  <c r="S22" i="35"/>
  <c r="O24" i="35"/>
  <c r="O23" i="35"/>
  <c r="O22" i="35"/>
  <c r="K12" i="35"/>
  <c r="O12" i="35"/>
  <c r="R28" i="35"/>
  <c r="K16" i="35"/>
  <c r="L16" i="35"/>
  <c r="S16" i="35"/>
  <c r="S10" i="37"/>
  <c r="O10" i="37"/>
  <c r="O23" i="37"/>
  <c r="K6" i="37"/>
  <c r="K25" i="37"/>
  <c r="O14" i="37"/>
  <c r="L8" i="37"/>
  <c r="L7" i="37"/>
  <c r="H7" i="37"/>
  <c r="H6" i="37"/>
  <c r="H25" i="37"/>
  <c r="S9" i="37"/>
  <c r="R8" i="37"/>
  <c r="L19" i="37"/>
  <c r="S6" i="36"/>
  <c r="S21" i="36"/>
  <c r="L21" i="36"/>
  <c r="G21" i="36"/>
  <c r="K6" i="36"/>
  <c r="O11" i="35"/>
  <c r="O6" i="35"/>
  <c r="O28" i="35"/>
  <c r="K6" i="35"/>
  <c r="K28" i="35"/>
  <c r="O16" i="35"/>
  <c r="L6" i="35"/>
  <c r="S8" i="37"/>
  <c r="R7" i="37"/>
  <c r="S19" i="37"/>
  <c r="O19" i="37"/>
  <c r="L6" i="37"/>
  <c r="L25" i="37"/>
  <c r="O7" i="37"/>
  <c r="O6" i="37"/>
  <c r="O6" i="36"/>
  <c r="O21" i="36"/>
  <c r="K21" i="36"/>
  <c r="S6" i="35"/>
  <c r="S28" i="35"/>
  <c r="L28" i="35"/>
  <c r="R6" i="37"/>
  <c r="S7" i="37"/>
  <c r="O25" i="37"/>
  <c r="P18" i="34"/>
  <c r="G18" i="34"/>
  <c r="L17" i="34"/>
  <c r="S17" i="34"/>
  <c r="S16" i="34"/>
  <c r="S15" i="34"/>
  <c r="K17" i="34"/>
  <c r="R16" i="34"/>
  <c r="P16" i="34"/>
  <c r="N16" i="34"/>
  <c r="L16" i="34"/>
  <c r="K16" i="34"/>
  <c r="J16" i="34"/>
  <c r="I16" i="34"/>
  <c r="H16" i="34"/>
  <c r="G16" i="34"/>
  <c r="R15" i="34"/>
  <c r="R18" i="34"/>
  <c r="P15" i="34"/>
  <c r="N15" i="34"/>
  <c r="L15" i="34"/>
  <c r="K15" i="34"/>
  <c r="J15" i="34"/>
  <c r="I15" i="34"/>
  <c r="H15" i="34"/>
  <c r="H18" i="34"/>
  <c r="G15" i="34"/>
  <c r="S14" i="34"/>
  <c r="O14" i="34"/>
  <c r="O13" i="34"/>
  <c r="O12" i="34"/>
  <c r="L14" i="34"/>
  <c r="K14" i="34"/>
  <c r="S13" i="34"/>
  <c r="R13" i="34"/>
  <c r="P13" i="34"/>
  <c r="N13" i="34"/>
  <c r="L13" i="34"/>
  <c r="K13" i="34"/>
  <c r="J13" i="34"/>
  <c r="I13" i="34"/>
  <c r="H13" i="34"/>
  <c r="G13" i="34"/>
  <c r="S12" i="34"/>
  <c r="R12" i="34"/>
  <c r="P12" i="34"/>
  <c r="N12" i="34"/>
  <c r="L12" i="34"/>
  <c r="K12" i="34"/>
  <c r="J12" i="34"/>
  <c r="I12" i="34"/>
  <c r="H12" i="34"/>
  <c r="G12" i="34"/>
  <c r="S11" i="34"/>
  <c r="L11" i="34"/>
  <c r="K11" i="34"/>
  <c r="O11" i="34"/>
  <c r="L10" i="34"/>
  <c r="S10" i="34"/>
  <c r="K10" i="34"/>
  <c r="O10" i="34"/>
  <c r="L9" i="34"/>
  <c r="L7" i="34"/>
  <c r="L6" i="34"/>
  <c r="L18" i="34"/>
  <c r="K9" i="34"/>
  <c r="S8" i="34"/>
  <c r="O8" i="34"/>
  <c r="L8" i="34"/>
  <c r="K8" i="34"/>
  <c r="R7" i="34"/>
  <c r="P7" i="34"/>
  <c r="N7" i="34"/>
  <c r="J7" i="34"/>
  <c r="I7" i="34"/>
  <c r="H7" i="34"/>
  <c r="G7" i="34"/>
  <c r="A7" i="34"/>
  <c r="A8" i="34"/>
  <c r="A9" i="34"/>
  <c r="A10" i="34"/>
  <c r="A11" i="34"/>
  <c r="A12" i="34"/>
  <c r="A13" i="34"/>
  <c r="A14" i="34"/>
  <c r="A15" i="34"/>
  <c r="A16" i="34"/>
  <c r="A17" i="34"/>
  <c r="A18" i="34"/>
  <c r="R6" i="34"/>
  <c r="P6" i="34"/>
  <c r="N6" i="34"/>
  <c r="N18" i="34"/>
  <c r="J6" i="34"/>
  <c r="J18" i="34"/>
  <c r="I6" i="34"/>
  <c r="I18" i="34"/>
  <c r="H6" i="34"/>
  <c r="G6" i="34"/>
  <c r="S6" i="37"/>
  <c r="S25" i="37"/>
  <c r="R25" i="37"/>
  <c r="O7" i="34"/>
  <c r="O6" i="34"/>
  <c r="O18" i="34"/>
  <c r="O9" i="34"/>
  <c r="O17" i="34"/>
  <c r="O16" i="34"/>
  <c r="O15" i="34"/>
  <c r="K7" i="34"/>
  <c r="K6" i="34"/>
  <c r="K18" i="34"/>
  <c r="S9" i="34"/>
  <c r="S7" i="34"/>
  <c r="S6" i="34"/>
  <c r="S18" i="34"/>
  <c r="AM18" i="33"/>
  <c r="AK18" i="33"/>
  <c r="AI18" i="33"/>
  <c r="AH18" i="33"/>
  <c r="AE18" i="33"/>
  <c r="AD18" i="33"/>
  <c r="AC18" i="33"/>
  <c r="AB18" i="33"/>
  <c r="AN17" i="33"/>
  <c r="AJ17" i="33"/>
  <c r="AG17" i="33"/>
  <c r="AF17" i="33"/>
  <c r="AN16" i="33"/>
  <c r="AG16" i="33"/>
  <c r="AF16" i="33"/>
  <c r="AJ16" i="33"/>
  <c r="AG14" i="33"/>
  <c r="AJ14" i="33"/>
  <c r="AF14" i="33"/>
  <c r="AN13" i="33"/>
  <c r="AJ13" i="33"/>
  <c r="AG13" i="33"/>
  <c r="AF13" i="33"/>
  <c r="AG11" i="33"/>
  <c r="AN11" i="33"/>
  <c r="AF11" i="33"/>
  <c r="AJ11" i="33"/>
  <c r="V8" i="33"/>
  <c r="V9" i="33"/>
  <c r="V10" i="33"/>
  <c r="V11" i="33"/>
  <c r="V12" i="33"/>
  <c r="V13" i="33"/>
  <c r="V14" i="33"/>
  <c r="V15" i="33"/>
  <c r="V16" i="33"/>
  <c r="V17" i="33"/>
  <c r="V18" i="33"/>
  <c r="V7" i="33"/>
  <c r="AF18" i="33"/>
  <c r="P34" i="33"/>
  <c r="M34" i="33"/>
  <c r="L33" i="33"/>
  <c r="S33" i="33"/>
  <c r="K33" i="33"/>
  <c r="R30" i="33"/>
  <c r="J30" i="33"/>
  <c r="I30" i="33"/>
  <c r="H30" i="33"/>
  <c r="L30" i="33"/>
  <c r="S30" i="33"/>
  <c r="G30" i="33"/>
  <c r="K30" i="33"/>
  <c r="S29" i="33"/>
  <c r="O29" i="33"/>
  <c r="L29" i="33"/>
  <c r="L28" i="33"/>
  <c r="S28" i="33"/>
  <c r="S27" i="33"/>
  <c r="K28" i="33"/>
  <c r="R27" i="33"/>
  <c r="H27" i="33"/>
  <c r="R26" i="33"/>
  <c r="R25" i="33"/>
  <c r="J26" i="33"/>
  <c r="J25" i="33"/>
  <c r="I26" i="33"/>
  <c r="H26" i="33"/>
  <c r="L26" i="33"/>
  <c r="G26" i="33"/>
  <c r="G25" i="33"/>
  <c r="A26" i="33"/>
  <c r="N25" i="33"/>
  <c r="I25" i="33"/>
  <c r="H25" i="33"/>
  <c r="S24" i="33"/>
  <c r="O24" i="33"/>
  <c r="L24" i="33"/>
  <c r="K24" i="33"/>
  <c r="S23" i="33"/>
  <c r="O23" i="33"/>
  <c r="L23" i="33"/>
  <c r="K23" i="33"/>
  <c r="S22" i="33"/>
  <c r="O22" i="33"/>
  <c r="L22" i="33"/>
  <c r="K22" i="33"/>
  <c r="S21" i="33"/>
  <c r="O21" i="33"/>
  <c r="L21" i="33"/>
  <c r="K21" i="33"/>
  <c r="S20" i="33"/>
  <c r="O20" i="33"/>
  <c r="O19" i="33"/>
  <c r="L20" i="33"/>
  <c r="K20" i="33"/>
  <c r="R19" i="33"/>
  <c r="N19" i="33"/>
  <c r="L19" i="33"/>
  <c r="S19" i="33"/>
  <c r="K19" i="33"/>
  <c r="J19" i="33"/>
  <c r="I19" i="33"/>
  <c r="H19" i="33"/>
  <c r="G19" i="33"/>
  <c r="L18" i="33"/>
  <c r="S18" i="33"/>
  <c r="K18" i="33"/>
  <c r="O18" i="33"/>
  <c r="L17" i="33"/>
  <c r="S17" i="33"/>
  <c r="K17" i="33"/>
  <c r="O17" i="33"/>
  <c r="L16" i="33"/>
  <c r="S16" i="33"/>
  <c r="K16" i="33"/>
  <c r="O16" i="33"/>
  <c r="L15" i="33"/>
  <c r="S15" i="33"/>
  <c r="K15" i="33"/>
  <c r="O15" i="33"/>
  <c r="L14" i="33"/>
  <c r="S14" i="33"/>
  <c r="K14" i="33"/>
  <c r="O14" i="33"/>
  <c r="R13" i="33"/>
  <c r="N13" i="33"/>
  <c r="J13" i="33"/>
  <c r="I13" i="33"/>
  <c r="H13" i="33"/>
  <c r="G13" i="33"/>
  <c r="S12" i="33"/>
  <c r="O12" i="33"/>
  <c r="L12" i="33"/>
  <c r="K12" i="33"/>
  <c r="S11" i="33"/>
  <c r="O11" i="33"/>
  <c r="L11" i="33"/>
  <c r="K11" i="33"/>
  <c r="S10" i="33"/>
  <c r="O10" i="33"/>
  <c r="L10" i="33"/>
  <c r="K10" i="33"/>
  <c r="S9" i="33"/>
  <c r="O9" i="33"/>
  <c r="L9" i="33"/>
  <c r="K9" i="33"/>
  <c r="R8" i="33"/>
  <c r="R7" i="33"/>
  <c r="R6" i="33"/>
  <c r="R34" i="33"/>
  <c r="N8" i="33"/>
  <c r="N7" i="33"/>
  <c r="N6" i="33"/>
  <c r="N34" i="33"/>
  <c r="L8" i="33"/>
  <c r="K8" i="33"/>
  <c r="J8" i="33"/>
  <c r="I8" i="33"/>
  <c r="I7" i="33"/>
  <c r="I6" i="33"/>
  <c r="I34" i="33"/>
  <c r="H8" i="33"/>
  <c r="H7" i="33"/>
  <c r="H6" i="33"/>
  <c r="H34" i="33"/>
  <c r="G8" i="33"/>
  <c r="G7" i="33"/>
  <c r="G6" i="33"/>
  <c r="G34" i="33"/>
  <c r="J7" i="33"/>
  <c r="J6" i="33"/>
  <c r="J34" i="33"/>
  <c r="A7" i="33"/>
  <c r="A8" i="33"/>
  <c r="AM18" i="32"/>
  <c r="AK18" i="32"/>
  <c r="AI18" i="32"/>
  <c r="AH18" i="32"/>
  <c r="AG18" i="32"/>
  <c r="AE18" i="32"/>
  <c r="AD18" i="32"/>
  <c r="AC18" i="32"/>
  <c r="AB18" i="32"/>
  <c r="AN17" i="32"/>
  <c r="AJ17" i="32"/>
  <c r="AG17" i="32"/>
  <c r="AF17" i="32"/>
  <c r="AN16" i="32"/>
  <c r="AG16" i="32"/>
  <c r="AF16" i="32"/>
  <c r="AJ16" i="32"/>
  <c r="AG14" i="32"/>
  <c r="AN14" i="32"/>
  <c r="AF14" i="32"/>
  <c r="AN13" i="32"/>
  <c r="AJ13" i="32"/>
  <c r="AG13" i="32"/>
  <c r="AF13" i="32"/>
  <c r="AG11" i="32"/>
  <c r="AN11" i="32"/>
  <c r="AF11" i="32"/>
  <c r="AJ11" i="32"/>
  <c r="V8" i="32"/>
  <c r="V9" i="32"/>
  <c r="V10" i="32"/>
  <c r="V11" i="32"/>
  <c r="V12" i="32"/>
  <c r="V13" i="32"/>
  <c r="V14" i="32"/>
  <c r="V15" i="32"/>
  <c r="V16" i="32"/>
  <c r="V17" i="32"/>
  <c r="V18" i="32"/>
  <c r="V7" i="32"/>
  <c r="AN18" i="32"/>
  <c r="AF18" i="32"/>
  <c r="R19" i="32"/>
  <c r="P19" i="32"/>
  <c r="L18" i="32"/>
  <c r="S18" i="32"/>
  <c r="S17" i="32"/>
  <c r="S16" i="32"/>
  <c r="K18" i="32"/>
  <c r="P17" i="32"/>
  <c r="N17" i="32"/>
  <c r="M17" i="32"/>
  <c r="M16" i="32"/>
  <c r="H17" i="32"/>
  <c r="L17" i="32"/>
  <c r="G17" i="32"/>
  <c r="K17" i="32"/>
  <c r="T16" i="32"/>
  <c r="H16" i="32"/>
  <c r="L16" i="32"/>
  <c r="G16" i="32"/>
  <c r="K16" i="32"/>
  <c r="O16" i="32"/>
  <c r="L15" i="32"/>
  <c r="S15" i="32"/>
  <c r="K15" i="32"/>
  <c r="P14" i="32"/>
  <c r="N14" i="32"/>
  <c r="N13" i="32"/>
  <c r="M14" i="32"/>
  <c r="J14" i="32"/>
  <c r="I14" i="32"/>
  <c r="I13" i="32"/>
  <c r="H14" i="32"/>
  <c r="L14" i="32"/>
  <c r="S14" i="32"/>
  <c r="G14" i="32"/>
  <c r="T13" i="32"/>
  <c r="M13" i="32"/>
  <c r="J13" i="32"/>
  <c r="G13" i="32"/>
  <c r="L12" i="32"/>
  <c r="S12" i="32"/>
  <c r="K12" i="32"/>
  <c r="O12" i="32"/>
  <c r="J11" i="32"/>
  <c r="H11" i="32"/>
  <c r="G11" i="32"/>
  <c r="G7" i="32"/>
  <c r="S10" i="32"/>
  <c r="L10" i="32"/>
  <c r="K10" i="32"/>
  <c r="I9" i="32"/>
  <c r="K9" i="32"/>
  <c r="G9" i="32"/>
  <c r="K8" i="32"/>
  <c r="J8" i="32"/>
  <c r="H8" i="32"/>
  <c r="L8" i="32"/>
  <c r="T7" i="32"/>
  <c r="P7" i="32"/>
  <c r="N7" i="32"/>
  <c r="M7" i="32"/>
  <c r="M6" i="32"/>
  <c r="A7" i="32"/>
  <c r="A8" i="32"/>
  <c r="A9" i="32"/>
  <c r="A10" i="32"/>
  <c r="A11" i="32"/>
  <c r="A12" i="32"/>
  <c r="A13" i="32"/>
  <c r="A14" i="32"/>
  <c r="A15" i="32"/>
  <c r="A16" i="32"/>
  <c r="A17" i="32"/>
  <c r="A18" i="32"/>
  <c r="A19" i="32"/>
  <c r="T6" i="32"/>
  <c r="T19" i="32"/>
  <c r="N6" i="32"/>
  <c r="AM18" i="31"/>
  <c r="AK18" i="31"/>
  <c r="AI18" i="31"/>
  <c r="AH18" i="31"/>
  <c r="AE18" i="31"/>
  <c r="AD18" i="31"/>
  <c r="AC18" i="31"/>
  <c r="AB18" i="31"/>
  <c r="AJ17" i="31"/>
  <c r="AG17" i="31"/>
  <c r="AN17" i="31"/>
  <c r="AF17" i="31"/>
  <c r="AN16" i="31"/>
  <c r="AG16" i="31"/>
  <c r="AF16" i="31"/>
  <c r="AJ16" i="31"/>
  <c r="AG15" i="31"/>
  <c r="AN15" i="31"/>
  <c r="AF15" i="31"/>
  <c r="AJ15" i="31"/>
  <c r="AG14" i="31"/>
  <c r="AN14" i="31"/>
  <c r="AF14" i="31"/>
  <c r="AJ14" i="31"/>
  <c r="AJ13" i="31"/>
  <c r="AG13" i="31"/>
  <c r="AN13" i="31"/>
  <c r="AF13" i="31"/>
  <c r="AN12" i="31"/>
  <c r="AG12" i="31"/>
  <c r="AJ12" i="31"/>
  <c r="AF12" i="31"/>
  <c r="AN11" i="31"/>
  <c r="AG11" i="31"/>
  <c r="AF11" i="31"/>
  <c r="AJ11" i="31"/>
  <c r="V8" i="31"/>
  <c r="V9" i="31"/>
  <c r="V10" i="31"/>
  <c r="V11" i="31"/>
  <c r="V12" i="31"/>
  <c r="V13" i="31"/>
  <c r="V14" i="31"/>
  <c r="V15" i="31"/>
  <c r="V16" i="31"/>
  <c r="V17" i="31"/>
  <c r="V18" i="31"/>
  <c r="V7" i="31"/>
  <c r="M23" i="31"/>
  <c r="S22" i="31"/>
  <c r="L22" i="31"/>
  <c r="K22" i="31"/>
  <c r="O22" i="31"/>
  <c r="S19" i="31"/>
  <c r="O19" i="31"/>
  <c r="L19" i="31"/>
  <c r="K19" i="31"/>
  <c r="P14" i="31"/>
  <c r="L14" i="31"/>
  <c r="S14" i="31"/>
  <c r="S13" i="31"/>
  <c r="K14" i="31"/>
  <c r="O14" i="31"/>
  <c r="R13" i="31"/>
  <c r="P13" i="31"/>
  <c r="N13" i="31"/>
  <c r="L13" i="31"/>
  <c r="K13" i="31"/>
  <c r="O13" i="31"/>
  <c r="J13" i="31"/>
  <c r="I13" i="31"/>
  <c r="H13" i="31"/>
  <c r="G13" i="31"/>
  <c r="P12" i="31"/>
  <c r="P11" i="31"/>
  <c r="P10" i="31"/>
  <c r="P9" i="31"/>
  <c r="P8" i="31"/>
  <c r="P7" i="31"/>
  <c r="P6" i="31"/>
  <c r="P23" i="31"/>
  <c r="L12" i="31"/>
  <c r="S12" i="31"/>
  <c r="K12" i="31"/>
  <c r="O12" i="31"/>
  <c r="L11" i="31"/>
  <c r="S11" i="31"/>
  <c r="K11" i="31"/>
  <c r="O11" i="31"/>
  <c r="R10" i="31"/>
  <c r="R9" i="31"/>
  <c r="K10" i="31"/>
  <c r="J10" i="31"/>
  <c r="I10" i="31"/>
  <c r="H10" i="31"/>
  <c r="G10" i="31"/>
  <c r="G7" i="31"/>
  <c r="G6" i="31"/>
  <c r="G23" i="31"/>
  <c r="O9" i="31"/>
  <c r="L9" i="31"/>
  <c r="L8" i="31"/>
  <c r="K9" i="31"/>
  <c r="O8" i="31"/>
  <c r="N8" i="31"/>
  <c r="N7" i="31"/>
  <c r="N6" i="31"/>
  <c r="N23" i="31"/>
  <c r="M8" i="31"/>
  <c r="K8" i="31"/>
  <c r="J8" i="31"/>
  <c r="J7" i="31"/>
  <c r="J6" i="31"/>
  <c r="J23" i="31"/>
  <c r="I8" i="31"/>
  <c r="H8" i="31"/>
  <c r="G8" i="31"/>
  <c r="K7" i="31"/>
  <c r="K6" i="31"/>
  <c r="K23" i="31"/>
  <c r="I7" i="31"/>
  <c r="A7" i="31"/>
  <c r="A8" i="31"/>
  <c r="A9" i="31"/>
  <c r="A10" i="31"/>
  <c r="A11" i="31"/>
  <c r="A12" i="31"/>
  <c r="A13" i="31"/>
  <c r="I6" i="31"/>
  <c r="I23" i="31"/>
  <c r="AJ18" i="33"/>
  <c r="AN18" i="33"/>
  <c r="AN14" i="33"/>
  <c r="AG18" i="33"/>
  <c r="L25" i="33"/>
  <c r="S25" i="33"/>
  <c r="S26" i="33"/>
  <c r="O30" i="33"/>
  <c r="K26" i="33"/>
  <c r="O28" i="33"/>
  <c r="O27" i="33"/>
  <c r="O33" i="33"/>
  <c r="O8" i="33"/>
  <c r="L13" i="33"/>
  <c r="S13" i="33"/>
  <c r="L27" i="33"/>
  <c r="S8" i="33"/>
  <c r="K13" i="33"/>
  <c r="K7" i="33"/>
  <c r="AJ18" i="32"/>
  <c r="AJ14" i="32"/>
  <c r="M19" i="32"/>
  <c r="H7" i="32"/>
  <c r="H6" i="32"/>
  <c r="K11" i="32"/>
  <c r="O11" i="32"/>
  <c r="K14" i="32"/>
  <c r="O14" i="32"/>
  <c r="N19" i="32"/>
  <c r="K13" i="32"/>
  <c r="O17" i="32"/>
  <c r="H13" i="32"/>
  <c r="L13" i="32"/>
  <c r="S13" i="32"/>
  <c r="L11" i="32"/>
  <c r="S11" i="32"/>
  <c r="S8" i="32"/>
  <c r="O8" i="32"/>
  <c r="G6" i="32"/>
  <c r="G19" i="32"/>
  <c r="I7" i="32"/>
  <c r="I6" i="32"/>
  <c r="I19" i="32"/>
  <c r="J9" i="32"/>
  <c r="L9" i="32"/>
  <c r="S9" i="32"/>
  <c r="O15" i="32"/>
  <c r="O18" i="32"/>
  <c r="AJ18" i="31"/>
  <c r="AN18" i="31"/>
  <c r="AF18" i="31"/>
  <c r="AG18" i="31"/>
  <c r="H7" i="31"/>
  <c r="H6" i="31"/>
  <c r="H23" i="31"/>
  <c r="A14" i="31"/>
  <c r="A15" i="31"/>
  <c r="A16" i="31"/>
  <c r="A17" i="31"/>
  <c r="A18" i="31"/>
  <c r="A19" i="31"/>
  <c r="A20" i="31"/>
  <c r="A21" i="31"/>
  <c r="A22" i="31"/>
  <c r="A23" i="31"/>
  <c r="S9" i="31"/>
  <c r="S8" i="31"/>
  <c r="R8" i="31"/>
  <c r="R7" i="31"/>
  <c r="R6" i="31"/>
  <c r="R23" i="31"/>
  <c r="L10" i="31"/>
  <c r="S10" i="31"/>
  <c r="K6" i="33"/>
  <c r="K25" i="33"/>
  <c r="O26" i="33"/>
  <c r="O25" i="33"/>
  <c r="O13" i="33"/>
  <c r="L7" i="33"/>
  <c r="H19" i="32"/>
  <c r="O13" i="32"/>
  <c r="K7" i="32"/>
  <c r="K6" i="32"/>
  <c r="J7" i="32"/>
  <c r="O10" i="31"/>
  <c r="O7" i="31"/>
  <c r="O6" i="31"/>
  <c r="O23" i="31"/>
  <c r="L7" i="31"/>
  <c r="L6" i="31"/>
  <c r="L23" i="31"/>
  <c r="S7" i="31"/>
  <c r="S6" i="31"/>
  <c r="S23" i="31"/>
  <c r="S7" i="33"/>
  <c r="L6" i="33"/>
  <c r="O7" i="33"/>
  <c r="K34" i="33"/>
  <c r="J6" i="32"/>
  <c r="J19" i="32"/>
  <c r="L7" i="32"/>
  <c r="K19" i="32"/>
  <c r="AM18" i="30"/>
  <c r="AK18" i="30"/>
  <c r="AI18" i="30"/>
  <c r="AH18" i="30"/>
  <c r="AE18" i="30"/>
  <c r="AD18" i="30"/>
  <c r="AC18" i="30"/>
  <c r="AB18" i="30"/>
  <c r="AG17" i="30"/>
  <c r="AN17" i="30"/>
  <c r="AF17" i="30"/>
  <c r="AJ17" i="30"/>
  <c r="AG16" i="30"/>
  <c r="AN16" i="30"/>
  <c r="AF16" i="30"/>
  <c r="AN14" i="30"/>
  <c r="AG14" i="30"/>
  <c r="AF14" i="30"/>
  <c r="AJ14" i="30"/>
  <c r="AG13" i="30"/>
  <c r="AN13" i="30"/>
  <c r="AF13" i="30"/>
  <c r="AJ13" i="30"/>
  <c r="AN11" i="30"/>
  <c r="AJ11" i="30"/>
  <c r="AG11" i="30"/>
  <c r="AF11" i="30"/>
  <c r="V7" i="30"/>
  <c r="V8" i="30"/>
  <c r="V9" i="30"/>
  <c r="V10" i="30"/>
  <c r="V11" i="30"/>
  <c r="V12" i="30"/>
  <c r="V13" i="30"/>
  <c r="V14" i="30"/>
  <c r="V15" i="30"/>
  <c r="V16" i="30"/>
  <c r="V17" i="30"/>
  <c r="V18" i="30"/>
  <c r="AN18" i="30"/>
  <c r="AG18" i="30"/>
  <c r="M24" i="30"/>
  <c r="O23" i="30"/>
  <c r="L23" i="30"/>
  <c r="S23" i="30"/>
  <c r="K23" i="30"/>
  <c r="O22" i="30"/>
  <c r="L22" i="30"/>
  <c r="S22" i="30"/>
  <c r="K22" i="30"/>
  <c r="O21" i="30"/>
  <c r="L21" i="30"/>
  <c r="S21" i="30"/>
  <c r="K21" i="30"/>
  <c r="H21" i="30"/>
  <c r="S20" i="30"/>
  <c r="L20" i="30"/>
  <c r="O20" i="30"/>
  <c r="K20" i="30"/>
  <c r="K19" i="30"/>
  <c r="H19" i="30"/>
  <c r="L19" i="30"/>
  <c r="R18" i="30"/>
  <c r="P18" i="30"/>
  <c r="N18" i="30"/>
  <c r="J18" i="30"/>
  <c r="I18" i="30"/>
  <c r="G18" i="30"/>
  <c r="K18" i="30"/>
  <c r="S17" i="30"/>
  <c r="L17" i="30"/>
  <c r="K17" i="30"/>
  <c r="O17" i="30"/>
  <c r="O16" i="30"/>
  <c r="S16" i="30"/>
  <c r="R16" i="30"/>
  <c r="N16" i="30"/>
  <c r="L16" i="30"/>
  <c r="K16" i="30"/>
  <c r="J16" i="30"/>
  <c r="J15" i="30"/>
  <c r="I16" i="30"/>
  <c r="H16" i="30"/>
  <c r="H15" i="30"/>
  <c r="L15" i="30"/>
  <c r="S15" i="30"/>
  <c r="G16" i="30"/>
  <c r="R15" i="30"/>
  <c r="P15" i="30"/>
  <c r="P12" i="30"/>
  <c r="N15" i="30"/>
  <c r="I15" i="30"/>
  <c r="G15" i="30"/>
  <c r="K15" i="30"/>
  <c r="L14" i="30"/>
  <c r="S14" i="30"/>
  <c r="K14" i="30"/>
  <c r="O14" i="30"/>
  <c r="R13" i="30"/>
  <c r="R12" i="30"/>
  <c r="R24" i="30"/>
  <c r="P13" i="30"/>
  <c r="N13" i="30"/>
  <c r="J13" i="30"/>
  <c r="J12" i="30"/>
  <c r="I13" i="30"/>
  <c r="H13" i="30"/>
  <c r="H12" i="30"/>
  <c r="G13" i="30"/>
  <c r="K13" i="30"/>
  <c r="N12" i="30"/>
  <c r="I12" i="30"/>
  <c r="O11" i="30"/>
  <c r="L11" i="30"/>
  <c r="S11" i="30"/>
  <c r="K11" i="30"/>
  <c r="L10" i="30"/>
  <c r="K10" i="30"/>
  <c r="O10" i="30"/>
  <c r="L9" i="30"/>
  <c r="K9" i="30"/>
  <c r="O9" i="30"/>
  <c r="A9" i="30"/>
  <c r="O8" i="30"/>
  <c r="L8" i="30"/>
  <c r="S8" i="30"/>
  <c r="K8" i="30"/>
  <c r="R7" i="30"/>
  <c r="P7" i="30"/>
  <c r="N7" i="30"/>
  <c r="J7" i="30"/>
  <c r="I7" i="30"/>
  <c r="H7" i="30"/>
  <c r="L7" i="30"/>
  <c r="G7" i="30"/>
  <c r="K7" i="30"/>
  <c r="O7" i="30"/>
  <c r="A7" i="30"/>
  <c r="A8" i="30"/>
  <c r="A10" i="30"/>
  <c r="R6" i="30"/>
  <c r="P6" i="30"/>
  <c r="N6" i="30"/>
  <c r="N24" i="30"/>
  <c r="J6" i="30"/>
  <c r="J24" i="30"/>
  <c r="I6" i="30"/>
  <c r="I24" i="30"/>
  <c r="H6" i="30"/>
  <c r="G6" i="30"/>
  <c r="AJ18" i="30"/>
  <c r="AJ16" i="30"/>
  <c r="AF18" i="30"/>
  <c r="S19" i="30"/>
  <c r="O19" i="30"/>
  <c r="P24" i="30"/>
  <c r="S7" i="30"/>
  <c r="S6" i="30"/>
  <c r="L6" i="30"/>
  <c r="L24" i="30"/>
  <c r="L12" i="30"/>
  <c r="S12" i="30"/>
  <c r="O15" i="30"/>
  <c r="K6" i="30"/>
  <c r="G12" i="30"/>
  <c r="K12" i="30"/>
  <c r="O12" i="30"/>
  <c r="L13" i="30"/>
  <c r="S13" i="30"/>
  <c r="H18" i="30"/>
  <c r="L18" i="30"/>
  <c r="S18" i="30"/>
  <c r="O18" i="30"/>
  <c r="S24" i="30"/>
  <c r="O6" i="30"/>
  <c r="O24" i="30"/>
  <c r="K24" i="30"/>
  <c r="O13" i="30"/>
  <c r="H24" i="30"/>
  <c r="G24" i="30"/>
  <c r="AM18" i="29"/>
  <c r="AK18" i="29"/>
  <c r="AI18" i="29"/>
  <c r="AH18" i="29"/>
  <c r="AE18" i="29"/>
  <c r="AD18" i="29"/>
  <c r="AC18" i="29"/>
  <c r="AB18" i="29"/>
  <c r="AN17" i="29"/>
  <c r="AJ17" i="29"/>
  <c r="AG17" i="29"/>
  <c r="AF17" i="29"/>
  <c r="AN16" i="29"/>
  <c r="AG16" i="29"/>
  <c r="AF16" i="29"/>
  <c r="AJ16" i="29"/>
  <c r="AG14" i="29"/>
  <c r="AN14" i="29"/>
  <c r="AF14" i="29"/>
  <c r="AN13" i="29"/>
  <c r="AJ13" i="29"/>
  <c r="AG13" i="29"/>
  <c r="AF13" i="29"/>
  <c r="AG11" i="29"/>
  <c r="AN11" i="29"/>
  <c r="AF11" i="29"/>
  <c r="AJ11" i="29"/>
  <c r="V8" i="29"/>
  <c r="V9" i="29"/>
  <c r="V10" i="29"/>
  <c r="V11" i="29"/>
  <c r="V12" i="29"/>
  <c r="V13" i="29"/>
  <c r="V14" i="29"/>
  <c r="V15" i="29"/>
  <c r="V16" i="29"/>
  <c r="V17" i="29"/>
  <c r="V18" i="29"/>
  <c r="V7" i="29"/>
  <c r="AN18" i="29"/>
  <c r="AF18" i="29"/>
  <c r="S17" i="9"/>
  <c r="O17" i="9"/>
  <c r="L17" i="9"/>
  <c r="K17" i="9"/>
  <c r="L16" i="9"/>
  <c r="S16" i="9"/>
  <c r="K16" i="9"/>
  <c r="L15" i="9"/>
  <c r="S15" i="9"/>
  <c r="K15" i="9"/>
  <c r="O15" i="9"/>
  <c r="L14" i="9"/>
  <c r="S14" i="9"/>
  <c r="K14" i="9"/>
  <c r="L13" i="9"/>
  <c r="S13" i="9"/>
  <c r="K13" i="9"/>
  <c r="L12" i="9"/>
  <c r="S12" i="9"/>
  <c r="K12" i="9"/>
  <c r="A7" i="9"/>
  <c r="A8" i="9"/>
  <c r="A9" i="9"/>
  <c r="A10" i="9"/>
  <c r="A11" i="9"/>
  <c r="A12" i="9"/>
  <c r="A13" i="9"/>
  <c r="A14" i="9"/>
  <c r="A15" i="9"/>
  <c r="A16" i="9"/>
  <c r="A17" i="9"/>
  <c r="A18" i="9"/>
  <c r="AG18" i="29"/>
  <c r="AJ14" i="29"/>
  <c r="AJ18" i="29"/>
  <c r="O14" i="9"/>
  <c r="O13" i="9"/>
  <c r="O12" i="9"/>
  <c r="O16" i="9"/>
  <c r="L34" i="33"/>
  <c r="S6" i="33"/>
  <c r="S34" i="33"/>
  <c r="O6" i="33"/>
  <c r="O34" i="33"/>
  <c r="S7" i="32"/>
  <c r="L6" i="32"/>
  <c r="O7" i="32"/>
  <c r="L19" i="32"/>
  <c r="S6" i="32"/>
  <c r="S19" i="32"/>
  <c r="O6" i="32"/>
  <c r="O19" i="32"/>
  <c r="H18" i="9"/>
  <c r="J6" i="9"/>
  <c r="J18" i="9"/>
  <c r="AC18" i="52"/>
  <c r="AK18" i="52"/>
  <c r="AJ18" i="51"/>
  <c r="AF18" i="51"/>
  <c r="AN18" i="51"/>
  <c r="G6" i="9"/>
  <c r="AN18" i="52"/>
  <c r="AJ18" i="52"/>
  <c r="AG18" i="52"/>
  <c r="L6" i="9"/>
  <c r="K6" i="9"/>
  <c r="G18" i="9"/>
  <c r="S6" i="9"/>
  <c r="S18" i="9"/>
  <c r="L18" i="9"/>
  <c r="K18" i="9"/>
  <c r="O6" i="9"/>
  <c r="O18" i="9"/>
</calcChain>
</file>

<file path=xl/comments1.xml><?xml version="1.0" encoding="utf-8"?>
<comments xmlns="http://schemas.openxmlformats.org/spreadsheetml/2006/main">
  <authors>
    <author>Šejnohová Eva</author>
  </authors>
  <commentList>
    <comment ref="G10" authorId="0" shapeId="0">
      <text>
        <r>
          <rPr>
            <b/>
            <sz val="9"/>
            <color indexed="81"/>
            <rFont val="Tahoma"/>
            <family val="2"/>
            <charset val="238"/>
          </rPr>
          <t>Šejnohová Eva:</t>
        </r>
        <r>
          <rPr>
            <sz val="9"/>
            <color indexed="81"/>
            <rFont val="Tahoma"/>
            <family val="2"/>
            <charset val="238"/>
          </rPr>
          <t xml:space="preserve">
OP VVV Jankovský + Grega 38 NEINV</t>
        </r>
      </text>
    </comment>
    <comment ref="H10" authorId="0" shapeId="0">
      <text>
        <r>
          <rPr>
            <b/>
            <sz val="9"/>
            <color indexed="81"/>
            <rFont val="Tahoma"/>
            <family val="2"/>
            <charset val="238"/>
          </rPr>
          <t>Šejnohová Eva:</t>
        </r>
        <r>
          <rPr>
            <sz val="9"/>
            <color indexed="81"/>
            <rFont val="Tahoma"/>
            <family val="2"/>
            <charset val="238"/>
          </rPr>
          <t xml:space="preserve">
OP VVV Jankovský+Grega 38 tis. NEINV
</t>
        </r>
      </text>
    </comment>
  </commentList>
</comments>
</file>

<file path=xl/sharedStrings.xml><?xml version="1.0" encoding="utf-8"?>
<sst xmlns="http://schemas.openxmlformats.org/spreadsheetml/2006/main" count="2470" uniqueCount="339">
  <si>
    <t>č.ř.</t>
  </si>
  <si>
    <t>(v tis. Kč)</t>
  </si>
  <si>
    <t>a</t>
  </si>
  <si>
    <t>b</t>
  </si>
  <si>
    <t>c</t>
  </si>
  <si>
    <t>d</t>
  </si>
  <si>
    <t>h</t>
  </si>
  <si>
    <t>i</t>
  </si>
  <si>
    <t>k</t>
  </si>
  <si>
    <t>VaV</t>
  </si>
  <si>
    <t>Poznámky</t>
  </si>
  <si>
    <t>poskytnuté</t>
  </si>
  <si>
    <t>e=a+c</t>
  </si>
  <si>
    <t>f=b+d</t>
  </si>
  <si>
    <t>MŠMT</t>
  </si>
  <si>
    <t>použité</t>
  </si>
  <si>
    <t>další dle specifikace VŠ</t>
  </si>
  <si>
    <r>
      <t xml:space="preserve">Prostředky z veřejných zdrojů </t>
    </r>
    <r>
      <rPr>
        <b/>
        <sz val="10"/>
        <color indexed="8"/>
        <rFont val="Calibri"/>
        <family val="2"/>
        <charset val="238"/>
      </rPr>
      <t>běžné</t>
    </r>
  </si>
  <si>
    <r>
      <t xml:space="preserve">Prostředky z veřejných zdrojů </t>
    </r>
    <r>
      <rPr>
        <b/>
        <sz val="10"/>
        <color indexed="8"/>
        <rFont val="Calibri"/>
        <family val="2"/>
        <charset val="238"/>
      </rPr>
      <t>kapitálové</t>
    </r>
  </si>
  <si>
    <r>
      <t xml:space="preserve">Prostředky z veřejných zdrojů </t>
    </r>
    <r>
      <rPr>
        <b/>
        <sz val="10"/>
        <color indexed="8"/>
        <rFont val="Calibri"/>
        <family val="2"/>
        <charset val="238"/>
      </rPr>
      <t>celkem</t>
    </r>
  </si>
  <si>
    <t>Použité zdroje celkem</t>
  </si>
  <si>
    <t>g=e-f</t>
  </si>
  <si>
    <t>C  e  l  k  e  m</t>
  </si>
  <si>
    <t>Územní rozpočty</t>
  </si>
  <si>
    <t>f*</t>
  </si>
  <si>
    <t>Ostatní kapitoly státního rozpočtu</t>
  </si>
  <si>
    <t>f**</t>
  </si>
  <si>
    <r>
      <t xml:space="preserve">Operační program/prioritní osa/oblast podpory  </t>
    </r>
    <r>
      <rPr>
        <sz val="8"/>
        <color indexed="8"/>
        <rFont val="Calibri"/>
        <family val="2"/>
        <charset val="238"/>
      </rPr>
      <t>(1)</t>
    </r>
  </si>
  <si>
    <r>
      <t xml:space="preserve">poskytnuté </t>
    </r>
    <r>
      <rPr>
        <sz val="8"/>
        <color indexed="8"/>
        <rFont val="Calibri"/>
        <family val="2"/>
        <charset val="238"/>
      </rPr>
      <t>(3)</t>
    </r>
  </si>
  <si>
    <r>
      <t xml:space="preserve">použité </t>
    </r>
    <r>
      <rPr>
        <sz val="8"/>
        <color indexed="8"/>
        <rFont val="Calibri"/>
        <family val="2"/>
        <charset val="238"/>
      </rPr>
      <t>(4)</t>
    </r>
  </si>
  <si>
    <r>
      <t>z toho zdroje EU v</t>
    </r>
    <r>
      <rPr>
        <sz val="10"/>
        <color indexed="8"/>
        <rFont val="Calibri"/>
        <family val="2"/>
        <charset val="238"/>
      </rPr>
      <t xml:space="preserve"> %</t>
    </r>
    <r>
      <rPr>
        <sz val="8"/>
        <color indexed="8"/>
        <rFont val="Calibri"/>
        <family val="2"/>
        <charset val="238"/>
      </rPr>
      <t xml:space="preserve"> (5)</t>
    </r>
  </si>
  <si>
    <r>
      <t xml:space="preserve">VaV </t>
    </r>
    <r>
      <rPr>
        <sz val="8"/>
        <color indexed="8"/>
        <rFont val="Calibri"/>
        <family val="2"/>
        <charset val="238"/>
      </rPr>
      <t>(2)</t>
    </r>
  </si>
  <si>
    <r>
      <rPr>
        <sz val="8"/>
        <color indexed="8"/>
        <rFont val="Calibri"/>
        <family val="2"/>
        <charset val="238"/>
      </rPr>
      <t>(5)</t>
    </r>
    <r>
      <rPr>
        <sz val="10"/>
        <color indexed="8"/>
        <rFont val="Calibri"/>
        <family val="2"/>
        <charset val="238"/>
      </rPr>
      <t xml:space="preserve"> Z celkových prostředků poskytnutých i použitých k financování projektů v dané kategorii se uvede procentuální podíl zdrojů pocházejících mimo veřejné rozpočty ČR - z EU; např. v případě OP VK zde bude uvedeno 85%.</t>
    </r>
  </si>
  <si>
    <r>
      <rPr>
        <sz val="8"/>
        <color indexed="8"/>
        <rFont val="Calibri"/>
        <family val="2"/>
        <charset val="238"/>
      </rPr>
      <t>(9)</t>
    </r>
    <r>
      <rPr>
        <sz val="10"/>
        <color indexed="8"/>
        <rFont val="Calibri"/>
        <family val="2"/>
        <charset val="238"/>
      </rPr>
      <t xml:space="preserve"> Uvedou se prostředky nezařazené  v předchozích sloupcích. Pokud jsou v uvedené hodnotě obsaženy i veřejné zdroje, poskytnuté škole ve sledovaném roce prostřednictvím jiného dotačního titulu,  je nutné tuto skutečnost specifikovat v komentáři.</t>
    </r>
  </si>
  <si>
    <r>
      <t xml:space="preserve">Ostatní použ. neveřejné zdroje celkem </t>
    </r>
    <r>
      <rPr>
        <sz val="8"/>
        <color indexed="8"/>
        <rFont val="Calibri"/>
        <family val="2"/>
        <charset val="238"/>
      </rPr>
      <t>(9)</t>
    </r>
  </si>
  <si>
    <t xml:space="preserve">     součtový řádek pro poskytovatele</t>
  </si>
  <si>
    <t>j= f+i</t>
  </si>
  <si>
    <r>
      <t xml:space="preserve">Nevyčerp. z poskyt. veřejných prostředků v roce </t>
    </r>
    <r>
      <rPr>
        <sz val="8"/>
        <color indexed="8"/>
        <rFont val="Calibri"/>
        <family val="2"/>
        <charset val="238"/>
      </rPr>
      <t>(7)</t>
    </r>
  </si>
  <si>
    <r>
      <t xml:space="preserve">Vratka nevyčerp. prostředků  </t>
    </r>
    <r>
      <rPr>
        <sz val="8"/>
        <color indexed="8"/>
        <rFont val="Calibri"/>
        <family val="2"/>
        <charset val="238"/>
      </rPr>
      <t>(8)</t>
    </r>
  </si>
  <si>
    <r>
      <rPr>
        <sz val="8"/>
        <color indexed="8"/>
        <rFont val="Calibri"/>
        <family val="2"/>
        <charset val="238"/>
      </rPr>
      <t>(7)</t>
    </r>
    <r>
      <rPr>
        <sz val="10"/>
        <color indexed="8"/>
        <rFont val="Calibri"/>
        <family val="2"/>
        <charset val="238"/>
      </rPr>
      <t xml:space="preserve"> Lze vyplnit, pokud se nejedná o poslední rok projektu.</t>
    </r>
  </si>
  <si>
    <r>
      <rPr>
        <sz val="8"/>
        <rFont val="Calibri"/>
        <family val="2"/>
        <charset val="238"/>
      </rPr>
      <t>(8)</t>
    </r>
    <r>
      <rPr>
        <sz val="10"/>
        <rFont val="Calibri"/>
        <family val="2"/>
        <charset val="238"/>
      </rPr>
      <t xml:space="preserve"> Lze vyplnit pouze v posledním roce projektu nebo při předčasném ukončení projektu. Jedná se o souhrnný údaj za všechny roky trvání projektu.</t>
    </r>
  </si>
  <si>
    <r>
      <rPr>
        <sz val="8"/>
        <color indexed="8"/>
        <rFont val="Calibri"/>
        <family val="2"/>
        <charset val="238"/>
      </rPr>
      <t>(6)</t>
    </r>
    <r>
      <rPr>
        <sz val="10"/>
        <color indexed="8"/>
        <rFont val="Calibri"/>
        <family val="2"/>
        <charset val="238"/>
      </rPr>
      <t xml:space="preserve"> Uvedou se prostředky, které byly převedeny k řešení projektů/aktivit ostatním spoluřešitelům.</t>
    </r>
  </si>
  <si>
    <r>
      <t>z toho zajištěno spoluřešit.</t>
    </r>
    <r>
      <rPr>
        <sz val="8"/>
        <color indexed="8"/>
        <rFont val="Calibri"/>
        <family val="2"/>
        <charset val="238"/>
      </rPr>
      <t xml:space="preserve"> (6)</t>
    </r>
  </si>
  <si>
    <t>Tabulka 5.d   Financování programů strukturálních fondů</t>
  </si>
  <si>
    <r>
      <rPr>
        <sz val="8"/>
        <color indexed="8"/>
        <rFont val="Calibri"/>
        <family val="2"/>
        <charset val="238"/>
      </rPr>
      <t>(3)</t>
    </r>
    <r>
      <rPr>
        <sz val="10"/>
        <color indexed="8"/>
        <rFont val="Calibri"/>
        <family val="2"/>
        <charset val="238"/>
      </rPr>
      <t xml:space="preserve"> Uvedou se prostředky, které byly vysoké škole poskytnuty v daném roce na základě Rozhodnutí o poskytnutí dotace na přípravu a realizaci všech projektů uvedeného operačního programu a prioritní osy. </t>
    </r>
  </si>
  <si>
    <t>Podle potřeby vložit další řádky.</t>
  </si>
  <si>
    <r>
      <rPr>
        <sz val="8"/>
        <color indexed="8"/>
        <rFont val="Calibri"/>
        <family val="2"/>
        <charset val="238"/>
      </rPr>
      <t>(4)</t>
    </r>
    <r>
      <rPr>
        <sz val="10"/>
        <color indexed="8"/>
        <rFont val="Calibri"/>
        <family val="2"/>
        <charset val="238"/>
      </rPr>
      <t xml:space="preserve"> Uvedou se prostředky použité daném roce na přípravu a realizaci projektů v souladu s Rozhodnutím.</t>
    </r>
  </si>
  <si>
    <t xml:space="preserve">     OP VVV - Výzkum, vývoj a vzdělávání</t>
  </si>
  <si>
    <t>PO 1 - Posilování kapacit pro kvalitní výzkum</t>
  </si>
  <si>
    <t>PO 2 - Rozvoj VŠ a lidských zdrojů pro VaV</t>
  </si>
  <si>
    <t>PO 3 - Rovný přístup ke kvalitnímu … vzdělávání</t>
  </si>
  <si>
    <t>další dle operačního programu a PO</t>
  </si>
  <si>
    <r>
      <rPr>
        <sz val="8"/>
        <color indexed="8"/>
        <rFont val="Calibri"/>
        <family val="2"/>
        <charset val="238"/>
      </rPr>
      <t>(1)</t>
    </r>
    <r>
      <rPr>
        <sz val="10"/>
        <color indexed="8"/>
        <rFont val="Calibri"/>
        <family val="2"/>
        <charset val="238"/>
      </rPr>
      <t xml:space="preserve"> Součtové údaje řádků označených tmavě šedou barvou  se musí shodovat s údaji uvedenými v tabulce 5. Součtový údaj za MŠMT </t>
    </r>
    <r>
      <rPr>
        <u/>
        <sz val="10"/>
        <color indexed="8"/>
        <rFont val="Calibri"/>
        <family val="2"/>
        <charset val="238"/>
      </rPr>
      <t>v částech označených VaV</t>
    </r>
    <r>
      <rPr>
        <sz val="10"/>
        <color indexed="8"/>
        <rFont val="Calibri"/>
        <family val="2"/>
        <charset val="238"/>
      </rPr>
      <t xml:space="preserve"> = Tab. 5, ř.6; za dotace ostatních kapitol státního rozpočtu = Tab. 5, ř.16; za územní rozpočty = Tab. 5, ř.23. Součtový údaj za MŠMT</t>
    </r>
    <r>
      <rPr>
        <u/>
        <sz val="10"/>
        <color indexed="8"/>
        <rFont val="Calibri"/>
        <family val="2"/>
        <charset val="238"/>
      </rPr>
      <t xml:space="preserve"> v částech neoznačených VaV</t>
    </r>
    <r>
      <rPr>
        <sz val="10"/>
        <color indexed="8"/>
        <rFont val="Calibri"/>
        <family val="2"/>
        <charset val="238"/>
      </rPr>
      <t xml:space="preserve"> = Tab. 5, ř.5; za dotace ostatních kapitol státního rozpočtu = Tab. 5, ř.15; za územní rozpočty = Tab. 5, ř.22.
Tabulka je tříděna podle poskytovatele, dále podle operačního programu, prioritní osy, oblasti podpory (nejpodrobnější údaj bude na úrovni oblasti podpory, není třeba vyplňovat tabulku na úroveň projektů). VVŠ uvede ty programy, ve kterých získává finanční prostředky (tzn. včetně IPN). Za každého poskytovatele VŠ vždy uvede součtový údaj. </t>
    </r>
  </si>
  <si>
    <r>
      <rPr>
        <sz val="8"/>
        <color indexed="8"/>
        <rFont val="Calibri"/>
        <family val="2"/>
        <charset val="238"/>
      </rPr>
      <t xml:space="preserve">(2) </t>
    </r>
    <r>
      <rPr>
        <sz val="10"/>
        <color indexed="8"/>
        <rFont val="Calibri"/>
        <family val="2"/>
        <charset val="238"/>
      </rPr>
      <t xml:space="preserve">VVŠ uvede pro oblast podpory financovanou z prostředků VaV dle zákona č. 130/2002 Sb. o podpoře výzkumu a vývoje zkratku: VaV. </t>
    </r>
  </si>
  <si>
    <t>Operační program/prioritní osa/oblast podpory
 (1)</t>
  </si>
  <si>
    <r>
      <t xml:space="preserve">VaV </t>
    </r>
    <r>
      <rPr>
        <sz val="8"/>
        <color indexed="8"/>
        <rFont val="Calibri"/>
        <family val="2"/>
        <charset val="238"/>
      </rPr>
      <t>(2)</t>
    </r>
  </si>
  <si>
    <r>
      <t xml:space="preserve">z toho zdroje EU </t>
    </r>
    <r>
      <rPr>
        <b/>
        <sz val="10"/>
        <color indexed="8"/>
        <rFont val="Calibri"/>
        <family val="2"/>
        <charset val="238"/>
      </rPr>
      <t>v %</t>
    </r>
    <r>
      <rPr>
        <sz val="8"/>
        <color indexed="8"/>
        <rFont val="Calibri"/>
        <family val="2"/>
        <charset val="238"/>
      </rPr>
      <t xml:space="preserve"> </t>
    </r>
    <r>
      <rPr>
        <sz val="10"/>
        <color indexed="8"/>
        <rFont val="Calibri"/>
        <family val="2"/>
        <charset val="238"/>
      </rPr>
      <t>(5)</t>
    </r>
  </si>
  <si>
    <r>
      <t>z toho (6) zajištěno spoluřešit.</t>
    </r>
    <r>
      <rPr>
        <sz val="8"/>
        <color indexed="8"/>
        <rFont val="Calibri"/>
        <family val="2"/>
        <charset val="238"/>
      </rPr>
      <t xml:space="preserve"> </t>
    </r>
  </si>
  <si>
    <t>Nevyčerp. z poskyt.veř. pr. v roce
(7)</t>
  </si>
  <si>
    <t>Vratka nevyčerp. prostř.
(8)</t>
  </si>
  <si>
    <t>Ost.použ. zdroje celk.
(9)</t>
  </si>
  <si>
    <t>Použité
zdroje
celkem</t>
  </si>
  <si>
    <r>
      <t xml:space="preserve">z "i" veřejné zdroje </t>
    </r>
    <r>
      <rPr>
        <b/>
        <sz val="10"/>
        <color indexed="8"/>
        <rFont val="Calibri"/>
        <family val="2"/>
        <charset val="238"/>
      </rPr>
      <t xml:space="preserve">poskyt.
ve sled. roce </t>
    </r>
    <r>
      <rPr>
        <sz val="10"/>
        <color indexed="8"/>
        <rFont val="Calibri"/>
        <family val="2"/>
        <charset val="238"/>
      </rPr>
      <t>(9)</t>
    </r>
  </si>
  <si>
    <t>PO 3 - Rovný přístup ke kvalitnímu(…) vzdělávání</t>
  </si>
  <si>
    <t>Ostatní kapitoly státního rozpočtu (ministerstva, agentury)</t>
  </si>
  <si>
    <t>MPSV-OPZ</t>
  </si>
  <si>
    <t>PO 1 - Podpora zaměstnanosti a adaptability pracovní síly</t>
  </si>
  <si>
    <t>MF-EHP+NF</t>
  </si>
  <si>
    <t>CZ06  PO 16 Zachování a revitalizace kulturního dědictví</t>
  </si>
  <si>
    <t xml:space="preserve">     OP PRAHA - pól růstu ČR</t>
  </si>
  <si>
    <t>PO 1 - Posílení výzkumu,technologického rozvoje a inovací</t>
  </si>
  <si>
    <t>PO 2 - Udržitelná mobilita a energetické úspory</t>
  </si>
  <si>
    <t>PO 3 - Podpora sociálního začleňování a boj proti chudobě</t>
  </si>
  <si>
    <t>PO 4 - Vzdělávání a vzdělanost a podpora zaměstnanosti</t>
  </si>
  <si>
    <t>PO 5 - Technická pomoc</t>
  </si>
  <si>
    <t xml:space="preserve">     OP  Zaměstnanost</t>
  </si>
  <si>
    <t>PO 2 - Sociální začleňování a boj s chudobou</t>
  </si>
  <si>
    <t>PO 3 - Sociální inovace a mezinárodní spolupráce</t>
  </si>
  <si>
    <t xml:space="preserve">    OP   Životní prostředí</t>
  </si>
  <si>
    <t>PO 2 - Kvalita ovzduší</t>
  </si>
  <si>
    <t>Tabulka 5.d   Financování programů strukturálních fondů v roce 2017</t>
  </si>
  <si>
    <r>
      <t xml:space="preserve">Operační program/prioritní osa/oblast podpory  </t>
    </r>
    <r>
      <rPr>
        <sz val="8"/>
        <color indexed="8"/>
        <rFont val="Calibri"/>
        <family val="2"/>
        <charset val="238"/>
      </rPr>
      <t>(1)</t>
    </r>
  </si>
  <si>
    <t xml:space="preserve">     MPSV - OP Zaměstnanost</t>
  </si>
  <si>
    <t xml:space="preserve">     SZIF - OP Rybářství</t>
  </si>
  <si>
    <t>Evropská územní spolupráce</t>
  </si>
  <si>
    <t>EÚS Bavorsko</t>
  </si>
  <si>
    <t>EÚS Rakousko</t>
  </si>
  <si>
    <t>EÚS Sasko</t>
  </si>
  <si>
    <t>Priortiy unie 5</t>
  </si>
  <si>
    <t>1.2. Rovnost žen a mužů ve všech oblastech</t>
  </si>
  <si>
    <t>5.2. Uvádění produktů na trh</t>
  </si>
  <si>
    <r>
      <t>z toho zdroje EU v</t>
    </r>
    <r>
      <rPr>
        <sz val="10"/>
        <color indexed="8"/>
        <rFont val="Calibri"/>
        <family val="2"/>
        <charset val="238"/>
      </rPr>
      <t xml:space="preserve"> %</t>
    </r>
    <r>
      <rPr>
        <sz val="8"/>
        <color indexed="8"/>
        <rFont val="Calibri"/>
        <family val="2"/>
        <charset val="238"/>
      </rPr>
      <t xml:space="preserve"> (5)</t>
    </r>
  </si>
  <si>
    <r>
      <t>z toho zajištěno spoluřešit.</t>
    </r>
    <r>
      <rPr>
        <sz val="8"/>
        <color indexed="8"/>
        <rFont val="Calibri"/>
        <family val="2"/>
        <charset val="238"/>
      </rPr>
      <t xml:space="preserve"> (6)</t>
    </r>
  </si>
  <si>
    <t>TABULKA 5d FINANCOVÁNÍ PROGRAMŮ STRUKTURÁLNÍCH FONDŮ</t>
  </si>
  <si>
    <t xml:space="preserve"> tis. Kč</t>
  </si>
  <si>
    <t>Řádek</t>
  </si>
  <si>
    <r>
      <t xml:space="preserve">Operační program/prioritní osa/oblast podpory  </t>
    </r>
    <r>
      <rPr>
        <sz val="10"/>
        <color indexed="8"/>
        <rFont val="Arial"/>
        <family val="2"/>
        <charset val="238"/>
      </rPr>
      <t>(1)</t>
    </r>
  </si>
  <si>
    <r>
      <t xml:space="preserve">VaV </t>
    </r>
    <r>
      <rPr>
        <sz val="10"/>
        <color indexed="8"/>
        <rFont val="Arial"/>
        <family val="2"/>
        <charset val="238"/>
      </rPr>
      <t>(2)</t>
    </r>
  </si>
  <si>
    <r>
      <t xml:space="preserve">Prostředky z veřejných zdrojů </t>
    </r>
    <r>
      <rPr>
        <b/>
        <sz val="10"/>
        <color indexed="8"/>
        <rFont val="Arial"/>
        <family val="2"/>
        <charset val="238"/>
      </rPr>
      <t>běžné</t>
    </r>
  </si>
  <si>
    <r>
      <t xml:space="preserve">Prostředky z veřejných zdrojů </t>
    </r>
    <r>
      <rPr>
        <b/>
        <sz val="10"/>
        <color indexed="8"/>
        <rFont val="Arial"/>
        <family val="2"/>
        <charset val="238"/>
      </rPr>
      <t>kapitálové</t>
    </r>
  </si>
  <si>
    <r>
      <t xml:space="preserve">Prostředky z veřejných zdrojů </t>
    </r>
    <r>
      <rPr>
        <b/>
        <sz val="10"/>
        <color indexed="8"/>
        <rFont val="Arial"/>
        <family val="2"/>
        <charset val="238"/>
      </rPr>
      <t>celkem</t>
    </r>
  </si>
  <si>
    <t>Z toho zdroje EU v % (5)</t>
  </si>
  <si>
    <t>Z toho zajištěno spoluřešit. (6)</t>
  </si>
  <si>
    <t>Nevyčerp. prostředky z poskyt. veřejných zdrojů (7)</t>
  </si>
  <si>
    <t>Vratka nevyčerp. prostředků  (8)</t>
  </si>
  <si>
    <t>Ostatní použ. neveřejné zdroje celkem (9)</t>
  </si>
  <si>
    <t>Poskytnuté (3)</t>
  </si>
  <si>
    <t>Použité (4)</t>
  </si>
  <si>
    <t>Poskytnuté</t>
  </si>
  <si>
    <t>Použité</t>
  </si>
  <si>
    <t xml:space="preserve">  VaV   </t>
  </si>
  <si>
    <t>1.01 Posílení výzkumné a inovační infrastruktury a kapacit pro rozvoj vynikající úrovně výzkumu a inovací a podpora odborných středisek, zejména těch, jež jsou předmětem celoevropského zájmu</t>
  </si>
  <si>
    <t>2.67 Investice do vzdělávání, odborného vzdělávání, včetně odborné přípravy pro získání dovedností a do celoživotního učení rozvíjením infrastruktury pro vzdělávání a odbornou přípravu</t>
  </si>
  <si>
    <t>2.69 Zlepšování kvality a účinnosti a přístupu k terciárnímu a rovnocennému vzdělávání, zejména v případě znevýhodněných skupin, aby se zvýšila účast a úroveň dosaženého vzdělání</t>
  </si>
  <si>
    <t>PO 3 - Rovný přístup ke kvalitnímu vzdělávání</t>
  </si>
  <si>
    <t>3.61 Socioekon. integrace mafganilizovaných komunit, 
jako jsou Romové</t>
  </si>
  <si>
    <t xml:space="preserve">     Součtový řádek pro poskytovatele</t>
  </si>
  <si>
    <t>Celkem</t>
  </si>
  <si>
    <t>Tabulka 5.d   Financování programů strukturálních fondů v roce 2017 (v tis. Kč)</t>
  </si>
  <si>
    <t>č. ř.</t>
  </si>
  <si>
    <t>Komentář - veřejné zdroje využité na spolufinancování - Příspěvek A+K, IP</t>
  </si>
  <si>
    <t xml:space="preserve">VaV </t>
  </si>
  <si>
    <t>PO 3 - Rovný přístup ke kvalitnímu předšk., prim. a sek. vzd.</t>
  </si>
  <si>
    <t xml:space="preserve">     OP Z - Zaměstnanost</t>
  </si>
  <si>
    <t xml:space="preserve">     Jihomoravský kraj - OP VVV (Smart Akcelerátor)</t>
  </si>
  <si>
    <t>JMK</t>
  </si>
  <si>
    <t>16_017</t>
  </si>
  <si>
    <t>Výzkumné infrastruktury pro vzdělávací účely</t>
  </si>
  <si>
    <t>15_003</t>
  </si>
  <si>
    <t>Podpora excelentních výzkumných týmů</t>
  </si>
  <si>
    <t>16_013</t>
  </si>
  <si>
    <t xml:space="preserve">Výzkumné infrastruktury </t>
  </si>
  <si>
    <t>16_015</t>
  </si>
  <si>
    <t>ESF výzva pro vysoké školy</t>
  </si>
  <si>
    <t>16_016</t>
  </si>
  <si>
    <t>ERDF</t>
  </si>
  <si>
    <t>16_018</t>
  </si>
  <si>
    <t>Rozvoj výzkumně zaměřených studijních programů</t>
  </si>
  <si>
    <t>16_014</t>
  </si>
  <si>
    <t>Budování excelentních kapacit-transfer technologií</t>
  </si>
  <si>
    <t>15_007</t>
  </si>
  <si>
    <t>Inkluzivní vzdělávání</t>
  </si>
  <si>
    <t>16_010</t>
  </si>
  <si>
    <t>Budování kapacit pro rozvoj škol</t>
  </si>
  <si>
    <t>16_011</t>
  </si>
  <si>
    <t>Rozvoj klíčových kompetencí v rámci odb. didaktik</t>
  </si>
  <si>
    <t>16_012</t>
  </si>
  <si>
    <t>Gramotnosti</t>
  </si>
  <si>
    <t>16_037</t>
  </si>
  <si>
    <t>Podpora žáků se zdravotním postižením</t>
  </si>
  <si>
    <t>MPO</t>
  </si>
  <si>
    <t xml:space="preserve">     OP PIK - Podnikání a inovace pro konkurenceschopnost</t>
  </si>
  <si>
    <t>Služby infrastruktury - Výzva 1 Aktivita c režim nezakl. VP</t>
  </si>
  <si>
    <t>Inovace - projekt na ochranu práv průmyslového vlastnictví</t>
  </si>
  <si>
    <t>EFRR+MMR</t>
  </si>
  <si>
    <t xml:space="preserve">     Intereg V-A ČR-Polsko</t>
  </si>
  <si>
    <t>PO3</t>
  </si>
  <si>
    <t xml:space="preserve">Investice do vzdělávání, odborné přípravy </t>
  </si>
  <si>
    <t>(tis. Kč)</t>
  </si>
  <si>
    <r>
      <t>z toho zdroje EU
v</t>
    </r>
    <r>
      <rPr>
        <sz val="10"/>
        <color indexed="8"/>
        <rFont val="Calibri"/>
        <family val="2"/>
        <charset val="238"/>
      </rPr>
      <t xml:space="preserve"> %</t>
    </r>
    <r>
      <rPr>
        <sz val="8"/>
        <color indexed="8"/>
        <rFont val="Calibri"/>
        <family val="2"/>
        <charset val="238"/>
      </rPr>
      <t xml:space="preserve"> (5)</t>
    </r>
  </si>
  <si>
    <r>
      <t xml:space="preserve">Nevyčerp.
z poskyt. veřejných prostředků v roce </t>
    </r>
    <r>
      <rPr>
        <sz val="8"/>
        <color indexed="8"/>
        <rFont val="Calibri"/>
        <family val="2"/>
        <charset val="238"/>
      </rPr>
      <t>(7)</t>
    </r>
  </si>
  <si>
    <t>Ministerstvo školství, mládeže a tělovýchovy (MŠMT)</t>
  </si>
  <si>
    <t>OP VVV - Výzkum, vývoj a vzdělávání</t>
  </si>
  <si>
    <t>PO1: Posilování kapacit pro kvalitní výzkum (EFRR)</t>
  </si>
  <si>
    <t xml:space="preserve">PO2: Rozvoj vysokých škol a lidských zdrojů pro výzkum a vývoj (EFRR/ESF) </t>
  </si>
  <si>
    <t>PO3: Rovný přístup ke kvalitnímu předškolnímu, primárnímu a sekundárnímu vzdělávání (ESF)</t>
  </si>
  <si>
    <t xml:space="preserve">     OP VaVpI - Výzkum a vývoj pro inovace</t>
  </si>
  <si>
    <t>PO 1 - Evropská centra excelence</t>
  </si>
  <si>
    <t>1.1 Evropská centra excelence</t>
  </si>
  <si>
    <t>PO 2 - Regionální VaV centra</t>
  </si>
  <si>
    <t>2.1 Regionální VaV centra</t>
  </si>
  <si>
    <t>PO 4 – Infrastruktura pro výuku na VŠ spojenou s výzkumem</t>
  </si>
  <si>
    <t>4.1 Infrastruktura pro výuku na VŠ spojenou s výzkumem</t>
  </si>
  <si>
    <t>Ministerstvo práce a sociálních věcí (MPSV)</t>
  </si>
  <si>
    <t>OP Z - Zaměstnanost</t>
  </si>
  <si>
    <t>Moravskoslezský kraj</t>
  </si>
  <si>
    <t>součtový řádek pro poskytovatele</t>
  </si>
  <si>
    <r>
      <t>Prostředky ze zahraničí</t>
    </r>
    <r>
      <rPr>
        <b/>
        <sz val="10"/>
        <color indexed="8"/>
        <rFont val="Calibri"/>
        <family val="2"/>
        <charset val="238"/>
      </rPr>
      <t xml:space="preserve"> (získané přímo VVŠ)</t>
    </r>
  </si>
  <si>
    <t>Tab. 5.d.   Financování programů strukturálních fondů</t>
  </si>
  <si>
    <t xml:space="preserve">Operační program/prioritní osa/oblast podpory </t>
  </si>
  <si>
    <r>
      <t xml:space="preserve">Prostředky z veřejných zdrojů </t>
    </r>
    <r>
      <rPr>
        <b/>
        <sz val="11"/>
        <rFont val="Comenia Serif"/>
        <family val="3"/>
      </rPr>
      <t>běžné</t>
    </r>
  </si>
  <si>
    <r>
      <t xml:space="preserve">Prostředky z veřejných zdrojů </t>
    </r>
    <r>
      <rPr>
        <b/>
        <sz val="11"/>
        <rFont val="Comenia Serif"/>
        <family val="3"/>
      </rPr>
      <t>kapitálové</t>
    </r>
  </si>
  <si>
    <r>
      <t xml:space="preserve">Prostředky z veřejných zdrojů </t>
    </r>
    <r>
      <rPr>
        <b/>
        <sz val="11"/>
        <rFont val="Comenia Serif"/>
        <family val="3"/>
      </rPr>
      <t>celkem</t>
    </r>
  </si>
  <si>
    <t xml:space="preserve">z toho zdroje EU v % </t>
  </si>
  <si>
    <t xml:space="preserve">z toho zajištěno spoluřešit. </t>
  </si>
  <si>
    <t>Nevyčerp. z poskyt. veřejných prostředků v roce</t>
  </si>
  <si>
    <t xml:space="preserve">Vratka nevyčerp. prostředků  </t>
  </si>
  <si>
    <t xml:space="preserve">Ostatní použ. neveřejné zdroje celkem </t>
  </si>
  <si>
    <t xml:space="preserve">použité </t>
  </si>
  <si>
    <t>CZ.02.2.69/0.0/0.0/16_015/0002427</t>
  </si>
  <si>
    <t>CZ.02.2.67./0.0./0.0./16_016/002556</t>
  </si>
  <si>
    <t xml:space="preserve">691/009 MŽP </t>
  </si>
  <si>
    <t>Malé grantové schéma Rdest dlouholistý</t>
  </si>
  <si>
    <t>Tabulka 3.1.1.4.1 Financování programů strukturálních fondů na Slezské univerzitě v Opavě</t>
  </si>
  <si>
    <t>tis. Kč</t>
  </si>
  <si>
    <t>Č. ř.</t>
  </si>
  <si>
    <t>VaV*</t>
  </si>
  <si>
    <t>Prostředky z veřejných zdrojů běžné</t>
  </si>
  <si>
    <t>Prostředky z veřejných zdrojů kapitálové</t>
  </si>
  <si>
    <t>Prostředky z veřejných zdrojů celkem</t>
  </si>
  <si>
    <t>z toho zdroje EU v %**</t>
  </si>
  <si>
    <t>z toho zajištěno spoluřešit.</t>
  </si>
  <si>
    <t>Vratka nevyčerp. Prostředků</t>
  </si>
  <si>
    <t>Ostatní použ. neveřejné zdroje celkem</t>
  </si>
  <si>
    <t>f (a)</t>
  </si>
  <si>
    <t>f (b)</t>
  </si>
  <si>
    <t>j=f+i</t>
  </si>
  <si>
    <t>OP VK - Vzdělávání pro konkurenceschopnost</t>
  </si>
  <si>
    <t>PO 2 - Terciární vzdělávání, výzkum a vývoj</t>
  </si>
  <si>
    <t>OP VaVpI - Výzkum a vývoj pro inovace</t>
  </si>
  <si>
    <t>PO 3 - Komercializace a popularizace VaV</t>
  </si>
  <si>
    <t>PO 3 - Rovný přístup ke kvalitnímu předškolnímu, primárnímu a sekundárnímu vzdělávání</t>
  </si>
  <si>
    <t>OP VK - Vzdělávání pro konkurenceschopnost (MSK)</t>
  </si>
  <si>
    <t>PO 1 - Počáteční vzdělávání</t>
  </si>
  <si>
    <t>1.2. Rovné příležitosti dětí a žáků, vč. dětí a žáků se spec. potřebami</t>
  </si>
  <si>
    <t>PO 3 - Další vzdělávání</t>
  </si>
  <si>
    <t>3.2 Podpora nabídky dalšího vzdělávání</t>
  </si>
  <si>
    <t xml:space="preserve">     OP VK -Vzdělávání pro konkurenceschopnost</t>
  </si>
  <si>
    <t>2.2 Vysokoškolské vzdělávání</t>
  </si>
  <si>
    <t>2.3 Lidské zdroje ve VaV</t>
  </si>
  <si>
    <t>Vav</t>
  </si>
  <si>
    <t>2.4 Partnerství a sítě</t>
  </si>
  <si>
    <t>3.1 Komercializace a popularizace VaV</t>
  </si>
  <si>
    <t>PO 3</t>
  </si>
  <si>
    <r>
      <rPr>
        <sz val="10"/>
        <color indexed="8"/>
        <rFont val="Calibri"/>
        <family val="2"/>
        <charset val="238"/>
      </rPr>
      <t>—</t>
    </r>
    <r>
      <rPr>
        <sz val="10"/>
        <color indexed="8"/>
        <rFont val="Calibri"/>
        <family val="2"/>
        <charset val="238"/>
      </rPr>
      <t>Rovný přístup ke kvalitnímu ... vzdělávání</t>
    </r>
  </si>
  <si>
    <t>MHMP</t>
  </si>
  <si>
    <t>OP PPR - Praha-Pól růstu</t>
  </si>
  <si>
    <t>PO 1 - Posílení výzkumu, technologického vývoje a inovací</t>
  </si>
  <si>
    <t>Operační program/prioritní osa/oblast podpory</t>
  </si>
  <si>
    <r>
      <t xml:space="preserve">Prostředky z veřejných zdrojů </t>
    </r>
    <r>
      <rPr>
        <b/>
        <sz val="10"/>
        <rFont val="Calibri"/>
        <family val="2"/>
        <charset val="238"/>
      </rPr>
      <t>běžné</t>
    </r>
  </si>
  <si>
    <r>
      <t xml:space="preserve">Prostředky z veřejných zdrojů </t>
    </r>
    <r>
      <rPr>
        <b/>
        <sz val="10"/>
        <rFont val="Calibri"/>
        <family val="2"/>
        <charset val="238"/>
      </rPr>
      <t>kapitálové</t>
    </r>
  </si>
  <si>
    <r>
      <t xml:space="preserve">Prostředky z veřejných zdrojů </t>
    </r>
    <r>
      <rPr>
        <b/>
        <sz val="10"/>
        <rFont val="Calibri"/>
        <family val="2"/>
        <charset val="238"/>
      </rPr>
      <t>celkem</t>
    </r>
  </si>
  <si>
    <r>
      <t>z toho zdroje EU v</t>
    </r>
    <r>
      <rPr>
        <sz val="10"/>
        <rFont val="Calibri"/>
        <family val="2"/>
        <charset val="238"/>
      </rPr>
      <t xml:space="preserve"> %</t>
    </r>
  </si>
  <si>
    <t>Vratka nevyčerp. prostředků</t>
  </si>
  <si>
    <t>IP1</t>
  </si>
  <si>
    <t>–</t>
  </si>
  <si>
    <t>IP2</t>
  </si>
  <si>
    <t>IP3</t>
  </si>
  <si>
    <r>
      <t xml:space="preserve">Operační program/prioritní osa/oblast podpory  </t>
    </r>
    <r>
      <rPr>
        <sz val="12"/>
        <color indexed="8"/>
        <rFont val="Times New Roman"/>
        <family val="1"/>
        <charset val="238"/>
      </rPr>
      <t>(1)</t>
    </r>
  </si>
  <si>
    <r>
      <t xml:space="preserve">VaV </t>
    </r>
    <r>
      <rPr>
        <sz val="12"/>
        <color indexed="8"/>
        <rFont val="Times New Roman"/>
        <family val="1"/>
        <charset val="238"/>
      </rPr>
      <t>(2)</t>
    </r>
  </si>
  <si>
    <r>
      <t xml:space="preserve">Prostředky z veřejných zdrojů </t>
    </r>
    <r>
      <rPr>
        <b/>
        <sz val="12"/>
        <color indexed="8"/>
        <rFont val="Times New Roman"/>
        <family val="1"/>
        <charset val="238"/>
      </rPr>
      <t>běžné</t>
    </r>
  </si>
  <si>
    <r>
      <t xml:space="preserve">Prostředky z veřejných zdrojů </t>
    </r>
    <r>
      <rPr>
        <b/>
        <sz val="12"/>
        <color indexed="8"/>
        <rFont val="Times New Roman"/>
        <family val="1"/>
        <charset val="238"/>
      </rPr>
      <t>kapitálové</t>
    </r>
  </si>
  <si>
    <r>
      <t xml:space="preserve">Prostředky z veřejných zdrojů </t>
    </r>
    <r>
      <rPr>
        <b/>
        <sz val="12"/>
        <color indexed="8"/>
        <rFont val="Times New Roman"/>
        <family val="1"/>
        <charset val="238"/>
      </rPr>
      <t>celkem</t>
    </r>
  </si>
  <si>
    <t>z toho zdroje EU v % (5)</t>
  </si>
  <si>
    <t>z toho zajištěno spoluřešit. (6)</t>
  </si>
  <si>
    <t>Nevyčerp. z poskyt. veřejných prostředků v roce (7)</t>
  </si>
  <si>
    <t>poskytnuté (3)</t>
  </si>
  <si>
    <t>použité (4)</t>
  </si>
  <si>
    <t>CZ09</t>
  </si>
  <si>
    <t>Norské fondy</t>
  </si>
  <si>
    <t>DZS - Norské forndy</t>
  </si>
  <si>
    <t>MF - Norský fond</t>
  </si>
  <si>
    <t>MŽP - OP ŽP</t>
  </si>
  <si>
    <t>MMR</t>
  </si>
  <si>
    <t>MPO - OP PIK</t>
  </si>
  <si>
    <t>Krajský úřad - Cíl 3</t>
  </si>
  <si>
    <t xml:space="preserve">     Euroregion Nisa - Fond malý projektů</t>
  </si>
  <si>
    <t xml:space="preserve">     Pardubický kraj</t>
  </si>
  <si>
    <t>Příprava projektových žádostí v rámci projektu Smart akcelerátor Pardubického kraje</t>
  </si>
  <si>
    <r>
      <t>z toho zdroje EU v</t>
    </r>
    <r>
      <rPr>
        <sz val="10"/>
        <color indexed="8"/>
        <rFont val="Calibri"/>
        <family val="2"/>
        <charset val="238"/>
      </rPr>
      <t xml:space="preserve"> %</t>
    </r>
  </si>
  <si>
    <t>PO 1 - Posilování kapacit pro kvalitní výzkum - vzdělávání</t>
  </si>
  <si>
    <t>PO 1 - Posilování kapacit pro kvalitní výzkum - VaV</t>
  </si>
  <si>
    <t xml:space="preserve">PO 2 - Rozvoj VŠ a lidských zdrojů pro VaV </t>
  </si>
  <si>
    <t>PO 2 - Rozvoj VŠ a lidských zdrojů pro VaV - vzdělávání</t>
  </si>
  <si>
    <t>PO 2 - Rozvoj VŠ a lidských zdrojů pro VaV - VaV</t>
  </si>
  <si>
    <t xml:space="preserve">Tabulka 5.d   Financování programů strukturálních fondů </t>
  </si>
  <si>
    <t>1.1.  Evropská centra excelence</t>
  </si>
  <si>
    <t>PO 2-</t>
  </si>
  <si>
    <t>Regionální VaV centra</t>
  </si>
  <si>
    <t>2.1.  Regionální VaV centra</t>
  </si>
  <si>
    <t>- Komercionalizace a popularizace VaV</t>
  </si>
  <si>
    <t>3.2. Propagace a informovanost o výsledcích VaV</t>
  </si>
  <si>
    <t>PO 1-</t>
  </si>
  <si>
    <t>Posilování kapacit pro kvalitní výzkum</t>
  </si>
  <si>
    <t>SC 1</t>
  </si>
  <si>
    <t>Excelentní výzkum</t>
  </si>
  <si>
    <t>SC 3</t>
  </si>
  <si>
    <t xml:space="preserve"> </t>
  </si>
  <si>
    <t xml:space="preserve">             </t>
  </si>
  <si>
    <t>PO 2-Rozvoj VŠ a lidských zdrojů pro VaV</t>
  </si>
  <si>
    <t xml:space="preserve">SC 1,SC 2 </t>
  </si>
  <si>
    <t>ERDF výzva pro vysoké školy</t>
  </si>
  <si>
    <t xml:space="preserve">    SC 5</t>
  </si>
  <si>
    <t>Budování expertních kapacit - transfer technologií</t>
  </si>
  <si>
    <t>Ministerstvo průmyslu a obchodu</t>
  </si>
  <si>
    <t>OP PIK - Podnikání a inovace pro konkurenceschopnost</t>
  </si>
  <si>
    <t>PO 1 - Rozvoj výzkumu a vývoje pro inovace</t>
  </si>
  <si>
    <t xml:space="preserve">     Moravskoslezský kraj</t>
  </si>
  <si>
    <t xml:space="preserve">       OP VVV - Výzkum, vývoj a vzdělávání</t>
  </si>
  <si>
    <t xml:space="preserve">  PO 1 - Posilování kapacit pro kvalitní výzkum</t>
  </si>
  <si>
    <t xml:space="preserve">    SC 1       Excelentní výzkum</t>
  </si>
  <si>
    <t xml:space="preserve">  </t>
  </si>
  <si>
    <t xml:space="preserve">    SC 3</t>
  </si>
  <si>
    <r>
      <t xml:space="preserve">  </t>
    </r>
    <r>
      <rPr>
        <sz val="10"/>
        <color indexed="8"/>
        <rFont val="Calibri"/>
        <family val="2"/>
        <charset val="238"/>
      </rPr>
      <t>PO 2 - Rozvoj VŠ a lidských zdrojů pro VaV</t>
    </r>
  </si>
  <si>
    <t>SC 1,SC 2                 ESF výzva pro vysoké školy</t>
  </si>
  <si>
    <t xml:space="preserve">    SC 1</t>
  </si>
  <si>
    <t xml:space="preserve">    SC 5                     Rozvoj výzkumně zaměřených studijních programů</t>
  </si>
  <si>
    <t xml:space="preserve">    SC 5                     Budování expertních kapacit - transfer technologií</t>
  </si>
  <si>
    <t xml:space="preserve">              1.3  Další vzdělávání pracovníků</t>
  </si>
  <si>
    <t>Tabulka 5.d   Financování programů strukturálních fondů UTB za rok 2017</t>
  </si>
  <si>
    <t>1. Zlepšování kvality a účinnosti a přístupu k terc.vzdělávání</t>
  </si>
  <si>
    <t xml:space="preserve">2. Investice do vzdělávání, odb. vzdělávání a odb. přípravy </t>
  </si>
  <si>
    <t>Prostředky ze zahraničí</t>
  </si>
  <si>
    <t>OP Program přeshr.spolupráce SR-ČR 2007-2013</t>
  </si>
  <si>
    <t>PO 1-Podpora sociokult. a hosp. rozvoje</t>
  </si>
  <si>
    <t xml:space="preserve">     MMR - Program přeshraniční spolupráce</t>
  </si>
  <si>
    <t>PO 1 - Výzkum, technologický rozvoj a inovace</t>
  </si>
  <si>
    <t xml:space="preserve">     Praha OP Praha - pól růstu ČR</t>
  </si>
  <si>
    <t>PO 1 - Posílení výzkumu, technologického rozvoje a inovací</t>
  </si>
  <si>
    <t>-</t>
  </si>
  <si>
    <t>(v Kč)</t>
  </si>
  <si>
    <t>73 či 76</t>
  </si>
  <si>
    <t>MPSV</t>
  </si>
  <si>
    <t xml:space="preserve">     OPZ - Zaměstnanost</t>
  </si>
  <si>
    <t>PO 1.2 Rovnost žen a mužů ve všech oblastech</t>
  </si>
  <si>
    <t>Hlavní město Praha</t>
  </si>
  <si>
    <t xml:space="preserve">    OP PPR - Praha - pól růstu České republiky</t>
  </si>
  <si>
    <t xml:space="preserve">Operační program/prioritní osa/oblast podpory  </t>
  </si>
  <si>
    <t xml:space="preserve">poskytnuté </t>
  </si>
  <si>
    <t>x</t>
  </si>
  <si>
    <t>     OP VVV - Výzkum, vývoj a vzdělávání     - VaV</t>
  </si>
  <si>
    <t>PO 1</t>
  </si>
  <si>
    <t>     OP VVV - Výzkum, vývoj a vzdělávání    - vzdělávání</t>
  </si>
  <si>
    <t>PO 1  Posilování kapacit pro kvalitní výzkum</t>
  </si>
  <si>
    <t>PO 2</t>
  </si>
  <si>
    <t>Rozvoj vysokých škol a lidských zdrojů pro výzkum a vývoj</t>
  </si>
  <si>
    <t xml:space="preserve">     OP LZZ - Lidské zdroje a zaměstnanost</t>
  </si>
  <si>
    <t>PO 3 - Sociální integrace a rovní příležitosti</t>
  </si>
  <si>
    <t xml:space="preserve">     OP ŽP - Životní prostředí</t>
  </si>
  <si>
    <t xml:space="preserve">     Program přeshraniční spolupráce Slovenská republika - Česká republika
     2007 - 2013</t>
  </si>
  <si>
    <t>PO 1 - Podpora sociokulturního a hospodářského rozvoje přeshraničního
             regionu a spolupráce</t>
  </si>
  <si>
    <t>1.1 Kulturní rozvoj a zachování tradic</t>
  </si>
  <si>
    <t>PO 2 - Rozvoj VŠ a lidských zdrojů pro VaV - OP3V</t>
  </si>
  <si>
    <t>4a</t>
  </si>
  <si>
    <t>PO 2 - Rozvoj VŠ a lidských zdrojů pro VaV -IP1 SC5</t>
  </si>
  <si>
    <t xml:space="preserve">PO 3 - Rovný přístup ke kvalitnímu … vzdělávání </t>
  </si>
  <si>
    <t>85%</t>
  </si>
  <si>
    <t>Interreg-MPMR</t>
  </si>
  <si>
    <t>Q</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</si>
</sst>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4">
    <font>
      <sz val="11"/>
      <color theme="1"/>
      <name val="Calibri"/>
      <family val="2"/>
      <charset val="238"/>
      <scheme val="minor"/>
    </font>
    <font>
      <sz val="11"/>
      <color indexed="8"/>
      <name val="Calibri"/>
      <family val="2"/>
      <charset val="238"/>
    </font>
    <font>
      <sz val="10"/>
      <name val="Arial CE"/>
      <charset val="238"/>
    </font>
    <font>
      <sz val="10"/>
      <name val="Arial"/>
      <family val="2"/>
      <charset val="238"/>
    </font>
    <font>
      <sz val="10"/>
      <name val="Calibri"/>
      <family val="2"/>
      <charset val="238"/>
    </font>
    <font>
      <b/>
      <sz val="12"/>
      <name val="Calibri"/>
      <family val="2"/>
      <charset val="238"/>
    </font>
    <font>
      <b/>
      <sz val="10"/>
      <name val="Calibri"/>
      <family val="2"/>
      <charset val="238"/>
    </font>
    <font>
      <sz val="10"/>
      <color indexed="8"/>
      <name val="Calibri"/>
      <family val="2"/>
      <charset val="238"/>
    </font>
    <font>
      <b/>
      <sz val="10"/>
      <color indexed="8"/>
      <name val="Calibri"/>
      <family val="2"/>
      <charset val="238"/>
    </font>
    <font>
      <sz val="8"/>
      <name val="Calibri"/>
      <family val="2"/>
      <charset val="238"/>
    </font>
    <font>
      <sz val="8"/>
      <color indexed="8"/>
      <name val="Calibri"/>
      <family val="2"/>
      <charset val="238"/>
    </font>
    <font>
      <b/>
      <sz val="12"/>
      <color indexed="8"/>
      <name val="Calibri"/>
      <family val="2"/>
      <charset val="238"/>
    </font>
    <font>
      <i/>
      <sz val="10"/>
      <color indexed="8"/>
      <name val="Calibri"/>
      <family val="2"/>
      <charset val="238"/>
    </font>
    <font>
      <u/>
      <sz val="10"/>
      <color indexed="8"/>
      <name val="Calibri"/>
      <family val="2"/>
      <charset val="238"/>
    </font>
    <font>
      <sz val="12"/>
      <color indexed="8"/>
      <name val="Calibri"/>
      <family val="2"/>
      <charset val="238"/>
    </font>
    <font>
      <b/>
      <i/>
      <sz val="10"/>
      <color indexed="8"/>
      <name val="Calibri"/>
      <family val="2"/>
      <charset val="238"/>
    </font>
    <font>
      <b/>
      <sz val="20"/>
      <name val="Calibri"/>
      <family val="2"/>
      <charset val="238"/>
    </font>
    <font>
      <sz val="14"/>
      <color indexed="8"/>
      <name val="Calibri"/>
      <family val="2"/>
      <charset val="238"/>
    </font>
    <font>
      <sz val="10"/>
      <color indexed="8"/>
      <name val="Arial"/>
      <family val="2"/>
      <charset val="238"/>
    </font>
    <font>
      <b/>
      <sz val="10"/>
      <color indexed="8"/>
      <name val="Arial"/>
      <family val="2"/>
      <charset val="238"/>
    </font>
    <font>
      <i/>
      <sz val="10"/>
      <color indexed="8"/>
      <name val="Arial"/>
      <family val="2"/>
      <charset val="238"/>
    </font>
    <font>
      <b/>
      <sz val="10"/>
      <name val="Arial"/>
      <family val="2"/>
      <charset val="238"/>
    </font>
    <font>
      <b/>
      <sz val="11"/>
      <name val="Comenia Serif"/>
      <family val="3"/>
    </font>
    <font>
      <sz val="11"/>
      <name val="Comenia Serif"/>
      <family val="3"/>
    </font>
    <font>
      <i/>
      <sz val="11"/>
      <name val="Comenia Serif"/>
      <family val="3"/>
    </font>
    <font>
      <b/>
      <i/>
      <sz val="11"/>
      <name val="Comenia Serif"/>
      <family val="3"/>
    </font>
    <font>
      <b/>
      <sz val="12"/>
      <name val="Times New Roman"/>
      <family val="1"/>
      <charset val="238"/>
    </font>
    <font>
      <sz val="12"/>
      <color indexed="8"/>
      <name val="Times New Roman"/>
      <family val="1"/>
      <charset val="238"/>
    </font>
    <font>
      <b/>
      <sz val="12"/>
      <color indexed="8"/>
      <name val="Times New Roman"/>
      <family val="1"/>
      <charset val="238"/>
    </font>
    <font>
      <sz val="12"/>
      <name val="Times New Roman"/>
      <family val="1"/>
      <charset val="238"/>
    </font>
    <font>
      <b/>
      <sz val="9"/>
      <color indexed="81"/>
      <name val="Tahoma"/>
      <family val="2"/>
      <charset val="238"/>
    </font>
    <font>
      <sz val="9"/>
      <color indexed="81"/>
      <name val="Tahoma"/>
      <family val="2"/>
      <charset val="238"/>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2"/>
      <color theme="1"/>
      <name val="Calibri"/>
      <family val="2"/>
      <charset val="238"/>
      <scheme val="minor"/>
    </font>
    <font>
      <b/>
      <sz val="10"/>
      <color theme="1"/>
      <name val="Calibri"/>
      <family val="2"/>
      <charset val="238"/>
      <scheme val="minor"/>
    </font>
    <font>
      <i/>
      <sz val="11"/>
      <color theme="1"/>
      <name val="Calibri"/>
      <family val="2"/>
      <charset val="238"/>
      <scheme val="minor"/>
    </font>
    <font>
      <sz val="10"/>
      <color indexed="8"/>
      <name val="Calibri"/>
      <family val="2"/>
      <charset val="238"/>
      <scheme val="minor"/>
    </font>
    <font>
      <i/>
      <sz val="10"/>
      <color theme="1"/>
      <name val="Calibri"/>
      <family val="2"/>
      <charset val="238"/>
      <scheme val="minor"/>
    </font>
    <font>
      <b/>
      <i/>
      <sz val="10"/>
      <color theme="1"/>
      <name val="Calibri"/>
      <family val="2"/>
      <charset val="238"/>
      <scheme val="minor"/>
    </font>
    <font>
      <sz val="10"/>
      <name val="Calibri"/>
      <family val="2"/>
      <charset val="238"/>
      <scheme val="minor"/>
    </font>
    <font>
      <b/>
      <sz val="12"/>
      <name val="Calibri"/>
      <family val="2"/>
      <charset val="238"/>
      <scheme val="minor"/>
    </font>
    <font>
      <sz val="12"/>
      <color theme="1"/>
      <name val="Calibri"/>
      <family val="2"/>
      <charset val="238"/>
      <scheme val="minor"/>
    </font>
    <font>
      <b/>
      <sz val="10"/>
      <color theme="1"/>
      <name val="Arial"/>
      <family val="2"/>
      <charset val="238"/>
    </font>
    <font>
      <sz val="10"/>
      <color theme="1"/>
      <name val="Arial"/>
      <family val="2"/>
      <charset val="238"/>
    </font>
    <font>
      <i/>
      <sz val="10"/>
      <color theme="1"/>
      <name val="Arial"/>
      <family val="2"/>
      <charset val="238"/>
    </font>
    <font>
      <sz val="10"/>
      <color rgb="FF00B0F0"/>
      <name val="Arial"/>
      <family val="2"/>
      <charset val="238"/>
    </font>
    <font>
      <b/>
      <i/>
      <sz val="10"/>
      <color theme="1"/>
      <name val="Arial"/>
      <family val="2"/>
      <charset val="238"/>
    </font>
    <font>
      <sz val="10"/>
      <color rgb="FFFF0000"/>
      <name val="Calibri"/>
      <family val="2"/>
      <charset val="238"/>
    </font>
    <font>
      <b/>
      <sz val="10"/>
      <color rgb="FF00B0F0"/>
      <name val="Calibri"/>
      <family val="2"/>
      <charset val="238"/>
    </font>
    <font>
      <sz val="10"/>
      <color rgb="FF00B0F0"/>
      <name val="Calibri"/>
      <family val="2"/>
      <charset val="238"/>
    </font>
    <font>
      <sz val="11"/>
      <name val="Calibri"/>
      <family val="2"/>
      <charset val="238"/>
      <scheme val="minor"/>
    </font>
    <font>
      <b/>
      <sz val="10"/>
      <name val="Calibri"/>
      <family val="2"/>
      <charset val="238"/>
      <scheme val="minor"/>
    </font>
    <font>
      <i/>
      <sz val="10"/>
      <name val="Calibri"/>
      <family val="2"/>
      <charset val="238"/>
      <scheme val="minor"/>
    </font>
    <font>
      <b/>
      <i/>
      <sz val="10"/>
      <name val="Calibri"/>
      <family val="2"/>
      <charset val="238"/>
      <scheme val="minor"/>
    </font>
    <font>
      <sz val="12"/>
      <color theme="1"/>
      <name val="Times New Roman"/>
      <family val="1"/>
      <charset val="238"/>
    </font>
    <font>
      <b/>
      <sz val="12"/>
      <color theme="1"/>
      <name val="Times New Roman"/>
      <family val="1"/>
      <charset val="238"/>
    </font>
    <font>
      <i/>
      <sz val="12"/>
      <color theme="1"/>
      <name val="Times New Roman"/>
      <family val="1"/>
      <charset val="238"/>
    </font>
    <font>
      <b/>
      <i/>
      <sz val="12"/>
      <color theme="1"/>
      <name val="Times New Roman"/>
      <family val="1"/>
      <charset val="238"/>
    </font>
    <font>
      <b/>
      <sz val="16"/>
      <color theme="1"/>
      <name val="Calibri"/>
      <family val="2"/>
      <charset val="238"/>
      <scheme val="minor"/>
    </font>
    <font>
      <b/>
      <sz val="14"/>
      <color rgb="FFFF0000"/>
      <name val="Calibri"/>
      <family val="2"/>
      <charset val="238"/>
      <scheme val="minor"/>
    </font>
    <font>
      <b/>
      <sz val="12"/>
      <color theme="1" tint="0.499984740745262"/>
      <name val="Arial"/>
      <family val="2"/>
      <charset val="238"/>
    </font>
    <font>
      <b/>
      <sz val="10"/>
      <color indexed="8"/>
      <name val="Calibri"/>
      <family val="2"/>
      <charset val="238"/>
      <scheme val="minor"/>
    </font>
  </fonts>
  <fills count="12">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5" tint="0.79998168889431442"/>
        <bgColor indexed="64"/>
      </patternFill>
    </fill>
  </fills>
  <borders count="1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diagonal/>
    </border>
    <border>
      <left style="medium">
        <color indexed="64"/>
      </left>
      <right style="thin">
        <color indexed="64"/>
      </right>
      <top/>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dashed">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s>
  <cellStyleXfs count="7">
    <xf numFmtId="0" fontId="0" fillId="0" borderId="0"/>
    <xf numFmtId="0" fontId="3" fillId="0" borderId="0"/>
    <xf numFmtId="0" fontId="3" fillId="0" borderId="0"/>
    <xf numFmtId="0" fontId="2" fillId="0" borderId="0"/>
    <xf numFmtId="0" fontId="3" fillId="0" borderId="0"/>
    <xf numFmtId="0" fontId="3" fillId="0" borderId="0"/>
    <xf numFmtId="9" fontId="1" fillId="0" borderId="0" applyFont="0" applyFill="0" applyBorder="0" applyAlignment="0" applyProtection="0"/>
  </cellStyleXfs>
  <cellXfs count="1244">
    <xf numFmtId="0" fontId="0" fillId="0" borderId="0" xfId="0"/>
    <xf numFmtId="0" fontId="0" fillId="0" borderId="0" xfId="0"/>
    <xf numFmtId="0" fontId="0" fillId="0" borderId="0" xfId="0"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4"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6" xfId="0" applyFont="1" applyBorder="1" applyAlignment="1">
      <alignment horizontal="center" vertical="center"/>
    </xf>
    <xf numFmtId="0" fontId="7" fillId="5" borderId="5" xfId="0" applyFont="1" applyFill="1" applyBorder="1" applyAlignment="1">
      <alignment horizontal="center" vertical="center" wrapText="1" shrinkToFit="1"/>
    </xf>
    <xf numFmtId="0" fontId="11" fillId="0" borderId="0" xfId="0"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wrapText="1" shrinkToFit="1"/>
    </xf>
    <xf numFmtId="0" fontId="7" fillId="0" borderId="1" xfId="0" applyFont="1" applyFill="1" applyBorder="1" applyAlignment="1">
      <alignment horizontal="center" vertical="center"/>
    </xf>
    <xf numFmtId="0" fontId="0" fillId="0" borderId="0" xfId="0" applyAlignment="1">
      <alignment horizontal="right" vertical="center"/>
    </xf>
    <xf numFmtId="0" fontId="36" fillId="6" borderId="7" xfId="0" applyFont="1" applyFill="1" applyBorder="1" applyAlignment="1">
      <alignment horizontal="center" vertical="center"/>
    </xf>
    <xf numFmtId="0" fontId="34" fillId="0" borderId="7" xfId="0" applyFont="1" applyBorder="1" applyAlignment="1">
      <alignment horizontal="center" vertical="center"/>
    </xf>
    <xf numFmtId="0" fontId="34" fillId="6" borderId="9" xfId="0" applyFont="1" applyFill="1" applyBorder="1" applyAlignment="1">
      <alignment horizontal="center" vertical="center"/>
    </xf>
    <xf numFmtId="0" fontId="8" fillId="0" borderId="1" xfId="0" applyFont="1" applyFill="1" applyBorder="1" applyAlignment="1">
      <alignment horizontal="left" vertical="center"/>
    </xf>
    <xf numFmtId="0" fontId="37" fillId="0" borderId="0" xfId="0" applyFont="1" applyAlignment="1">
      <alignment vertical="center"/>
    </xf>
    <xf numFmtId="0" fontId="36" fillId="6" borderId="10" xfId="0" applyFont="1" applyFill="1" applyBorder="1" applyAlignment="1">
      <alignment vertical="center"/>
    </xf>
    <xf numFmtId="0" fontId="38" fillId="0" borderId="3" xfId="0" applyFont="1" applyFill="1" applyBorder="1" applyAlignment="1">
      <alignment horizontal="center" vertical="center" wrapText="1" shrinkToFit="1"/>
    </xf>
    <xf numFmtId="0" fontId="7" fillId="0" borderId="11" xfId="0" applyFont="1" applyBorder="1" applyAlignment="1">
      <alignment horizontal="center" vertical="center"/>
    </xf>
    <xf numFmtId="0" fontId="7" fillId="0" borderId="12" xfId="0" applyFont="1" applyBorder="1" applyAlignment="1">
      <alignment horizontal="center" vertical="center" wrapText="1" shrinkToFit="1"/>
    </xf>
    <xf numFmtId="0" fontId="36" fillId="5" borderId="13" xfId="0" applyFont="1" applyFill="1" applyBorder="1" applyAlignment="1">
      <alignment horizontal="center" vertical="center"/>
    </xf>
    <xf numFmtId="0" fontId="39" fillId="0" borderId="14" xfId="0" applyFont="1" applyBorder="1" applyAlignment="1">
      <alignment horizontal="right" vertical="center"/>
    </xf>
    <xf numFmtId="0" fontId="36" fillId="6" borderId="15" xfId="0" applyFont="1" applyFill="1" applyBorder="1" applyAlignment="1">
      <alignment vertical="center"/>
    </xf>
    <xf numFmtId="0" fontId="34" fillId="0" borderId="0" xfId="0" applyFont="1" applyFill="1" applyAlignment="1">
      <alignment vertical="center"/>
    </xf>
    <xf numFmtId="0" fontId="38" fillId="0" borderId="16" xfId="0" applyFont="1" applyFill="1" applyBorder="1" applyAlignment="1">
      <alignment horizontal="center" vertical="center" wrapText="1" shrinkToFit="1"/>
    </xf>
    <xf numFmtId="0" fontId="34" fillId="0" borderId="0" xfId="0" applyFont="1" applyFill="1" applyBorder="1" applyAlignment="1">
      <alignment horizontal="center" vertical="center"/>
    </xf>
    <xf numFmtId="0" fontId="36" fillId="0" borderId="0" xfId="0" applyFont="1" applyFill="1" applyBorder="1" applyAlignment="1">
      <alignment vertical="center"/>
    </xf>
    <xf numFmtId="0" fontId="36" fillId="6" borderId="17" xfId="0" applyFont="1" applyFill="1" applyBorder="1" applyAlignment="1">
      <alignment horizontal="center" vertical="center"/>
    </xf>
    <xf numFmtId="0" fontId="36" fillId="5" borderId="7" xfId="0" applyFont="1" applyFill="1" applyBorder="1" applyAlignment="1">
      <alignment horizontal="center" vertical="center"/>
    </xf>
    <xf numFmtId="0" fontId="40" fillId="5" borderId="14" xfId="0" applyFont="1" applyFill="1" applyBorder="1" applyAlignment="1">
      <alignment horizontal="right" vertical="center"/>
    </xf>
    <xf numFmtId="0" fontId="40" fillId="6" borderId="14" xfId="0" applyFont="1" applyFill="1" applyBorder="1" applyAlignment="1">
      <alignment horizontal="right" vertical="center"/>
    </xf>
    <xf numFmtId="0" fontId="36" fillId="6" borderId="18" xfId="0" applyFont="1" applyFill="1" applyBorder="1" applyAlignment="1">
      <alignment horizontal="center" vertical="center"/>
    </xf>
    <xf numFmtId="0" fontId="39" fillId="0" borderId="1" xfId="0" applyFont="1" applyBorder="1" applyAlignment="1">
      <alignment horizontal="right" vertical="center"/>
    </xf>
    <xf numFmtId="0" fontId="34" fillId="0" borderId="1" xfId="0" applyFont="1" applyBorder="1" applyAlignment="1">
      <alignment horizontal="left" vertical="center"/>
    </xf>
    <xf numFmtId="3" fontId="41" fillId="6" borderId="19" xfId="1" applyNumberFormat="1" applyFont="1" applyFill="1" applyBorder="1" applyAlignment="1">
      <alignment horizontal="right" vertical="center" indent="1"/>
    </xf>
    <xf numFmtId="3" fontId="41" fillId="6" borderId="20" xfId="1" applyNumberFormat="1" applyFont="1" applyFill="1" applyBorder="1" applyAlignment="1">
      <alignment horizontal="right" vertical="center" indent="1"/>
    </xf>
    <xf numFmtId="3" fontId="41" fillId="6" borderId="21" xfId="1" applyNumberFormat="1" applyFont="1" applyFill="1" applyBorder="1" applyAlignment="1">
      <alignment horizontal="right" vertical="center" indent="1"/>
    </xf>
    <xf numFmtId="3" fontId="41" fillId="6" borderId="22" xfId="1" applyNumberFormat="1" applyFont="1" applyFill="1" applyBorder="1" applyAlignment="1">
      <alignment horizontal="right" vertical="center" indent="1"/>
    </xf>
    <xf numFmtId="3" fontId="41" fillId="6" borderId="23" xfId="1" applyNumberFormat="1" applyFont="1" applyFill="1" applyBorder="1" applyAlignment="1">
      <alignment horizontal="right" vertical="center" indent="1"/>
    </xf>
    <xf numFmtId="3" fontId="36" fillId="0" borderId="0" xfId="0" applyNumberFormat="1" applyFont="1" applyAlignment="1">
      <alignment horizontal="right" vertical="center" indent="1"/>
    </xf>
    <xf numFmtId="3" fontId="41" fillId="5" borderId="7" xfId="1" applyNumberFormat="1" applyFont="1" applyFill="1" applyBorder="1" applyAlignment="1">
      <alignment horizontal="right" vertical="center" indent="1"/>
    </xf>
    <xf numFmtId="3" fontId="41" fillId="5" borderId="2" xfId="1" applyNumberFormat="1" applyFont="1" applyFill="1" applyBorder="1" applyAlignment="1">
      <alignment horizontal="right" vertical="center" indent="1"/>
    </xf>
    <xf numFmtId="3" fontId="41" fillId="5" borderId="11" xfId="1" applyNumberFormat="1" applyFont="1" applyFill="1" applyBorder="1" applyAlignment="1">
      <alignment horizontal="right" vertical="center" indent="1"/>
    </xf>
    <xf numFmtId="3" fontId="41" fillId="5" borderId="6" xfId="1" applyNumberFormat="1" applyFont="1" applyFill="1" applyBorder="1" applyAlignment="1">
      <alignment horizontal="right" vertical="center" indent="1"/>
    </xf>
    <xf numFmtId="3" fontId="41" fillId="5" borderId="24" xfId="1" applyNumberFormat="1" applyFont="1" applyFill="1" applyBorder="1" applyAlignment="1">
      <alignment horizontal="right" vertical="center" indent="1"/>
    </xf>
    <xf numFmtId="3" fontId="41" fillId="0" borderId="7" xfId="1" applyNumberFormat="1" applyFont="1" applyFill="1" applyBorder="1" applyAlignment="1">
      <alignment horizontal="right" vertical="center" indent="1"/>
    </xf>
    <xf numFmtId="3" fontId="41" fillId="0" borderId="2" xfId="1" applyNumberFormat="1" applyFont="1" applyFill="1" applyBorder="1" applyAlignment="1">
      <alignment horizontal="right" vertical="center" indent="1"/>
    </xf>
    <xf numFmtId="3" fontId="41" fillId="0" borderId="11" xfId="1" applyNumberFormat="1" applyFont="1" applyFill="1" applyBorder="1" applyAlignment="1">
      <alignment horizontal="right" vertical="center" indent="1"/>
    </xf>
    <xf numFmtId="3" fontId="41" fillId="0" borderId="6" xfId="1" applyNumberFormat="1" applyFont="1" applyFill="1" applyBorder="1" applyAlignment="1">
      <alignment horizontal="right" vertical="center" indent="1"/>
    </xf>
    <xf numFmtId="3" fontId="41" fillId="0" borderId="24" xfId="1" applyNumberFormat="1" applyFont="1" applyFill="1" applyBorder="1" applyAlignment="1">
      <alignment horizontal="right" vertical="center" indent="1"/>
    </xf>
    <xf numFmtId="3" fontId="34" fillId="0" borderId="0" xfId="0" applyNumberFormat="1" applyFont="1" applyAlignment="1">
      <alignment horizontal="right" vertical="center" indent="1"/>
    </xf>
    <xf numFmtId="3" fontId="41" fillId="0" borderId="25" xfId="1" applyNumberFormat="1" applyFont="1" applyFill="1" applyBorder="1" applyAlignment="1">
      <alignment horizontal="right" vertical="center" indent="1"/>
    </xf>
    <xf numFmtId="3" fontId="41" fillId="0" borderId="26" xfId="1" applyNumberFormat="1" applyFont="1" applyFill="1" applyBorder="1" applyAlignment="1">
      <alignment horizontal="right" vertical="center" indent="1"/>
    </xf>
    <xf numFmtId="3" fontId="41" fillId="0" borderId="27" xfId="1" applyNumberFormat="1" applyFont="1" applyFill="1" applyBorder="1" applyAlignment="1">
      <alignment horizontal="right" vertical="center" indent="1"/>
    </xf>
    <xf numFmtId="3" fontId="41" fillId="0" borderId="28" xfId="1" applyNumberFormat="1" applyFont="1" applyFill="1" applyBorder="1" applyAlignment="1">
      <alignment horizontal="right" vertical="center" indent="1"/>
    </xf>
    <xf numFmtId="3" fontId="41" fillId="0" borderId="29" xfId="1" applyNumberFormat="1" applyFont="1" applyFill="1" applyBorder="1" applyAlignment="1">
      <alignment horizontal="right" vertical="center" indent="1"/>
    </xf>
    <xf numFmtId="3" fontId="41" fillId="6" borderId="7" xfId="1" applyNumberFormat="1" applyFont="1" applyFill="1" applyBorder="1" applyAlignment="1">
      <alignment horizontal="right" vertical="center" indent="1"/>
    </xf>
    <xf numFmtId="3" fontId="41" fillId="6" borderId="2" xfId="1" applyNumberFormat="1" applyFont="1" applyFill="1" applyBorder="1" applyAlignment="1">
      <alignment horizontal="right" vertical="center" indent="1"/>
    </xf>
    <xf numFmtId="3" fontId="41" fillId="6" borderId="11" xfId="1" applyNumberFormat="1" applyFont="1" applyFill="1" applyBorder="1" applyAlignment="1">
      <alignment horizontal="right" vertical="center" indent="1"/>
    </xf>
    <xf numFmtId="3" fontId="41" fillId="6" borderId="6" xfId="1" applyNumberFormat="1" applyFont="1" applyFill="1" applyBorder="1" applyAlignment="1">
      <alignment horizontal="right" vertical="center" indent="1"/>
    </xf>
    <xf numFmtId="3" fontId="41" fillId="6" borderId="24" xfId="1" applyNumberFormat="1" applyFont="1" applyFill="1" applyBorder="1" applyAlignment="1">
      <alignment horizontal="right" vertical="center" indent="1"/>
    </xf>
    <xf numFmtId="3" fontId="41" fillId="6" borderId="9" xfId="1" applyNumberFormat="1" applyFont="1" applyFill="1" applyBorder="1" applyAlignment="1">
      <alignment horizontal="right" vertical="center" indent="1"/>
    </xf>
    <xf numFmtId="3" fontId="41" fillId="6" borderId="30" xfId="1" applyNumberFormat="1" applyFont="1" applyFill="1" applyBorder="1" applyAlignment="1">
      <alignment horizontal="right" vertical="center" indent="1"/>
    </xf>
    <xf numFmtId="3" fontId="41" fillId="6" borderId="31" xfId="1" applyNumberFormat="1" applyFont="1" applyFill="1" applyBorder="1" applyAlignment="1">
      <alignment horizontal="right" vertical="center" indent="1"/>
    </xf>
    <xf numFmtId="3" fontId="41" fillId="6" borderId="32" xfId="1" applyNumberFormat="1" applyFont="1" applyFill="1" applyBorder="1" applyAlignment="1">
      <alignment horizontal="right" vertical="center" indent="1"/>
    </xf>
    <xf numFmtId="3" fontId="41" fillId="6" borderId="33" xfId="1"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0" fontId="35" fillId="0" borderId="0" xfId="0" applyFont="1" applyFill="1" applyAlignment="1">
      <alignment vertical="center"/>
    </xf>
    <xf numFmtId="0" fontId="42" fillId="0" borderId="0" xfId="0" applyFont="1" applyFill="1" applyAlignment="1">
      <alignment vertical="center"/>
    </xf>
    <xf numFmtId="0" fontId="0" fillId="0" borderId="0" xfId="0" applyFill="1" applyAlignment="1">
      <alignment vertical="center"/>
    </xf>
    <xf numFmtId="0" fontId="39" fillId="0" borderId="1" xfId="0" applyFont="1" applyBorder="1" applyAlignment="1">
      <alignment horizontal="right" vertical="center"/>
    </xf>
    <xf numFmtId="0" fontId="8" fillId="6" borderId="1" xfId="0" applyFont="1" applyFill="1" applyBorder="1" applyAlignment="1">
      <alignment horizontal="left" vertical="center"/>
    </xf>
    <xf numFmtId="0" fontId="8" fillId="5" borderId="1" xfId="0" applyFont="1" applyFill="1" applyBorder="1" applyAlignment="1">
      <alignment horizontal="left" vertical="center"/>
    </xf>
    <xf numFmtId="0" fontId="8" fillId="6" borderId="34" xfId="0" applyFont="1" applyFill="1" applyBorder="1" applyAlignment="1">
      <alignment horizontal="left" vertical="center"/>
    </xf>
    <xf numFmtId="0" fontId="8" fillId="6" borderId="35" xfId="0" applyFont="1" applyFill="1" applyBorder="1" applyAlignment="1">
      <alignment horizontal="left" vertical="center"/>
    </xf>
    <xf numFmtId="0" fontId="39" fillId="0" borderId="1" xfId="0" applyFont="1" applyBorder="1" applyAlignment="1">
      <alignment horizontal="right" vertical="center"/>
    </xf>
    <xf numFmtId="0" fontId="16" fillId="0" borderId="0" xfId="0" applyFont="1" applyAlignment="1">
      <alignment vertical="center"/>
    </xf>
    <xf numFmtId="164" fontId="32" fillId="0" borderId="0" xfId="6" applyNumberFormat="1" applyFont="1"/>
    <xf numFmtId="0" fontId="43" fillId="0" borderId="0" xfId="0" applyFont="1" applyAlignment="1">
      <alignment horizontal="right" vertical="center"/>
    </xf>
    <xf numFmtId="0" fontId="7" fillId="0" borderId="28"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8" xfId="0" applyFont="1" applyFill="1" applyBorder="1" applyAlignment="1">
      <alignment horizontal="center" vertical="center" wrapText="1" shrinkToFit="1"/>
    </xf>
    <xf numFmtId="0" fontId="7" fillId="0" borderId="36"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0" fillId="0" borderId="37" xfId="0" applyBorder="1" applyAlignment="1">
      <alignment horizontal="center" vertical="center" wrapText="1" shrinkToFit="1"/>
    </xf>
    <xf numFmtId="0" fontId="7" fillId="7" borderId="18" xfId="0" applyFont="1" applyFill="1" applyBorder="1" applyAlignment="1">
      <alignment horizontal="center" vertical="center"/>
    </xf>
    <xf numFmtId="0" fontId="8" fillId="7" borderId="18" xfId="0" applyFont="1" applyFill="1" applyBorder="1" applyAlignment="1">
      <alignment horizontal="center" vertical="center"/>
    </xf>
    <xf numFmtId="3" fontId="6" fillId="7" borderId="38" xfId="1" applyNumberFormat="1" applyFont="1" applyFill="1" applyBorder="1" applyAlignment="1" applyProtection="1">
      <alignment horizontal="right" vertical="center"/>
    </xf>
    <xf numFmtId="3" fontId="6" fillId="7" borderId="39" xfId="1" applyNumberFormat="1" applyFont="1" applyFill="1" applyBorder="1" applyAlignment="1" applyProtection="1">
      <alignment horizontal="right" vertical="center"/>
    </xf>
    <xf numFmtId="3" fontId="6" fillId="7" borderId="18" xfId="1" applyNumberFormat="1" applyFont="1" applyFill="1" applyBorder="1" applyAlignment="1" applyProtection="1">
      <alignment horizontal="right" vertical="center"/>
    </xf>
    <xf numFmtId="0" fontId="8" fillId="6" borderId="7" xfId="0" applyFont="1" applyFill="1" applyBorder="1" applyAlignment="1">
      <alignment horizontal="center" vertical="center"/>
    </xf>
    <xf numFmtId="3" fontId="4" fillId="6" borderId="2" xfId="1" applyNumberFormat="1" applyFont="1" applyFill="1" applyBorder="1" applyAlignment="1" applyProtection="1">
      <alignment horizontal="right" vertical="center"/>
    </xf>
    <xf numFmtId="3" fontId="4" fillId="6" borderId="24" xfId="1" applyNumberFormat="1" applyFont="1" applyFill="1" applyBorder="1" applyAlignment="1" applyProtection="1">
      <alignment horizontal="right" vertical="center"/>
    </xf>
    <xf numFmtId="3" fontId="4" fillId="6" borderId="7" xfId="1" applyNumberFormat="1" applyFont="1" applyFill="1" applyBorder="1" applyAlignment="1" applyProtection="1">
      <alignment horizontal="right" vertical="center"/>
    </xf>
    <xf numFmtId="3" fontId="4" fillId="6" borderId="40" xfId="1" applyNumberFormat="1" applyFont="1" applyFill="1" applyBorder="1" applyAlignment="1" applyProtection="1">
      <alignment horizontal="right" vertical="center"/>
    </xf>
    <xf numFmtId="0" fontId="7" fillId="0" borderId="34" xfId="0" applyFont="1" applyBorder="1" applyAlignment="1">
      <alignment vertical="center"/>
    </xf>
    <xf numFmtId="0" fontId="34" fillId="0" borderId="41" xfId="0" applyFont="1" applyFill="1" applyBorder="1" applyAlignment="1">
      <alignment horizontal="left" vertical="center"/>
    </xf>
    <xf numFmtId="0" fontId="39" fillId="0" borderId="42" xfId="0" applyFont="1" applyFill="1" applyBorder="1" applyAlignment="1">
      <alignment horizontal="right" vertical="center"/>
    </xf>
    <xf numFmtId="0" fontId="39" fillId="0" borderId="43" xfId="0" applyFont="1" applyFill="1" applyBorder="1" applyAlignment="1">
      <alignment horizontal="right" vertical="center"/>
    </xf>
    <xf numFmtId="3" fontId="4" fillId="0" borderId="28" xfId="1" applyNumberFormat="1" applyFont="1" applyFill="1" applyBorder="1" applyAlignment="1" applyProtection="1">
      <alignment horizontal="right" vertical="center"/>
      <protection locked="0"/>
    </xf>
    <xf numFmtId="3" fontId="4" fillId="3" borderId="26" xfId="1" applyNumberFormat="1" applyFont="1" applyFill="1" applyBorder="1" applyAlignment="1">
      <alignment horizontal="right" vertical="center"/>
    </xf>
    <xf numFmtId="3" fontId="4" fillId="0" borderId="26" xfId="1" applyNumberFormat="1" applyFont="1" applyFill="1" applyBorder="1" applyAlignment="1" applyProtection="1">
      <alignment horizontal="right" vertical="center"/>
      <protection locked="0"/>
    </xf>
    <xf numFmtId="3" fontId="4" fillId="0" borderId="44" xfId="1" applyNumberFormat="1" applyFont="1" applyFill="1" applyBorder="1" applyAlignment="1" applyProtection="1">
      <alignment horizontal="right" vertical="center"/>
      <protection locked="0"/>
    </xf>
    <xf numFmtId="3" fontId="4" fillId="0" borderId="25" xfId="1" applyNumberFormat="1" applyFont="1" applyFill="1" applyBorder="1" applyAlignment="1" applyProtection="1">
      <alignment horizontal="right" vertical="center"/>
      <protection locked="0"/>
    </xf>
    <xf numFmtId="3" fontId="4" fillId="3" borderId="29" xfId="1" applyNumberFormat="1" applyFont="1" applyFill="1" applyBorder="1" applyAlignment="1">
      <alignment horizontal="right" vertical="center"/>
    </xf>
    <xf numFmtId="0" fontId="34" fillId="0" borderId="6" xfId="0" applyFont="1" applyFill="1" applyBorder="1" applyAlignment="1">
      <alignment horizontal="left" vertical="center"/>
    </xf>
    <xf numFmtId="0" fontId="39" fillId="0" borderId="2" xfId="0" applyFont="1" applyFill="1" applyBorder="1" applyAlignment="1">
      <alignment horizontal="right" vertical="center"/>
    </xf>
    <xf numFmtId="0" fontId="39" fillId="0" borderId="24" xfId="0" applyFont="1" applyFill="1" applyBorder="1" applyAlignment="1">
      <alignment horizontal="right" vertical="center"/>
    </xf>
    <xf numFmtId="3" fontId="4" fillId="0" borderId="2" xfId="1" applyNumberFormat="1" applyFont="1" applyFill="1" applyBorder="1" applyAlignment="1" applyProtection="1">
      <alignment horizontal="right" vertical="center"/>
      <protection locked="0"/>
    </xf>
    <xf numFmtId="3" fontId="4" fillId="0" borderId="6" xfId="1" applyNumberFormat="1" applyFont="1" applyFill="1" applyBorder="1" applyAlignment="1" applyProtection="1">
      <alignment horizontal="right" vertical="center"/>
      <protection locked="0"/>
    </xf>
    <xf numFmtId="3" fontId="4" fillId="0" borderId="40" xfId="1" applyNumberFormat="1" applyFont="1" applyFill="1" applyBorder="1" applyAlignment="1" applyProtection="1">
      <alignment horizontal="right" vertical="center"/>
      <protection locked="0"/>
    </xf>
    <xf numFmtId="3" fontId="4" fillId="0" borderId="7" xfId="1" applyNumberFormat="1" applyFont="1" applyFill="1" applyBorder="1" applyAlignment="1" applyProtection="1">
      <alignment horizontal="right" vertical="center"/>
      <protection locked="0"/>
    </xf>
    <xf numFmtId="3" fontId="4" fillId="3" borderId="2" xfId="1" applyNumberFormat="1" applyFont="1" applyFill="1" applyBorder="1" applyAlignment="1">
      <alignment horizontal="right" vertical="center"/>
    </xf>
    <xf numFmtId="3" fontId="4" fillId="3" borderId="24" xfId="1" applyNumberFormat="1" applyFont="1" applyFill="1" applyBorder="1" applyAlignment="1">
      <alignment horizontal="right" vertical="center"/>
    </xf>
    <xf numFmtId="0" fontId="7" fillId="7" borderId="7" xfId="0" applyFont="1" applyFill="1" applyBorder="1" applyAlignment="1">
      <alignment horizontal="center" vertical="center"/>
    </xf>
    <xf numFmtId="0" fontId="12" fillId="7" borderId="7" xfId="0" applyFont="1" applyFill="1" applyBorder="1" applyAlignment="1">
      <alignment horizontal="center" vertical="center"/>
    </xf>
    <xf numFmtId="3" fontId="6" fillId="7" borderId="41" xfId="1" applyNumberFormat="1" applyFont="1" applyFill="1" applyBorder="1" applyAlignment="1">
      <alignment horizontal="right" vertical="center"/>
    </xf>
    <xf numFmtId="3" fontId="6" fillId="7" borderId="2" xfId="1" applyNumberFormat="1" applyFont="1" applyFill="1" applyBorder="1" applyAlignment="1">
      <alignment horizontal="right" vertical="center"/>
    </xf>
    <xf numFmtId="3" fontId="6" fillId="7" borderId="42" xfId="1" applyNumberFormat="1" applyFont="1" applyFill="1" applyBorder="1" applyAlignment="1" applyProtection="1">
      <alignment horizontal="right" vertical="center"/>
      <protection locked="0"/>
    </xf>
    <xf numFmtId="3" fontId="6" fillId="7" borderId="45" xfId="1" applyNumberFormat="1" applyFont="1" applyFill="1" applyBorder="1" applyAlignment="1">
      <alignment horizontal="right" vertical="center"/>
    </xf>
    <xf numFmtId="3" fontId="6" fillId="7" borderId="46" xfId="1" applyNumberFormat="1" applyFont="1" applyFill="1" applyBorder="1" applyAlignment="1">
      <alignment horizontal="right" vertical="center"/>
    </xf>
    <xf numFmtId="0" fontId="12" fillId="0" borderId="7" xfId="0" applyFont="1" applyFill="1" applyBorder="1" applyAlignment="1">
      <alignment horizontal="center" vertical="center"/>
    </xf>
    <xf numFmtId="0" fontId="0" fillId="0" borderId="0" xfId="0" applyBorder="1"/>
    <xf numFmtId="3" fontId="4" fillId="0" borderId="34" xfId="1" applyNumberFormat="1" applyFont="1" applyFill="1" applyBorder="1" applyAlignment="1" applyProtection="1">
      <alignment horizontal="right" vertical="center"/>
      <protection locked="0"/>
    </xf>
    <xf numFmtId="3" fontId="4" fillId="0" borderId="24" xfId="1" applyNumberFormat="1" applyFont="1" applyFill="1" applyBorder="1" applyAlignment="1" applyProtection="1">
      <alignment horizontal="right" vertical="center"/>
      <protection locked="0"/>
    </xf>
    <xf numFmtId="3" fontId="4" fillId="3" borderId="44" xfId="1" applyNumberFormat="1" applyFont="1" applyFill="1" applyBorder="1" applyAlignment="1">
      <alignment horizontal="right" vertical="center"/>
    </xf>
    <xf numFmtId="3" fontId="6" fillId="7" borderId="6" xfId="1" applyNumberFormat="1" applyFont="1" applyFill="1" applyBorder="1" applyAlignment="1" applyProtection="1">
      <alignment horizontal="right" vertical="center"/>
    </xf>
    <xf numFmtId="3" fontId="6" fillId="7" borderId="2" xfId="1" applyNumberFormat="1" applyFont="1" applyFill="1" applyBorder="1" applyAlignment="1" applyProtection="1">
      <alignment horizontal="right" vertical="center"/>
      <protection locked="0"/>
    </xf>
    <xf numFmtId="3" fontId="6" fillId="7" borderId="40" xfId="1" applyNumberFormat="1" applyFont="1" applyFill="1" applyBorder="1" applyAlignment="1" applyProtection="1">
      <alignment horizontal="right" vertical="center"/>
    </xf>
    <xf numFmtId="3" fontId="6" fillId="7" borderId="7" xfId="1" applyNumberFormat="1" applyFont="1" applyFill="1" applyBorder="1" applyAlignment="1" applyProtection="1">
      <alignment horizontal="right" vertical="center"/>
    </xf>
    <xf numFmtId="0" fontId="12" fillId="6" borderId="7" xfId="0" applyFont="1" applyFill="1" applyBorder="1" applyAlignment="1">
      <alignment horizontal="center" vertical="center"/>
    </xf>
    <xf numFmtId="3" fontId="4" fillId="6" borderId="6" xfId="1" applyNumberFormat="1" applyFont="1" applyFill="1" applyBorder="1" applyAlignment="1" applyProtection="1">
      <alignment horizontal="right" vertical="center"/>
    </xf>
    <xf numFmtId="3" fontId="4" fillId="6" borderId="2" xfId="1" applyNumberFormat="1" applyFont="1" applyFill="1" applyBorder="1" applyAlignment="1" applyProtection="1">
      <alignment horizontal="right" vertical="center"/>
      <protection locked="0"/>
    </xf>
    <xf numFmtId="3" fontId="4" fillId="6" borderId="1" xfId="1" applyNumberFormat="1" applyFont="1" applyFill="1" applyBorder="1" applyAlignment="1" applyProtection="1">
      <alignment horizontal="right" vertical="center"/>
    </xf>
    <xf numFmtId="0" fontId="7" fillId="0" borderId="1" xfId="0" applyFont="1" applyBorder="1" applyAlignment="1">
      <alignment vertical="center"/>
    </xf>
    <xf numFmtId="0" fontId="7" fillId="0" borderId="1" xfId="0" applyFont="1" applyFill="1" applyBorder="1" applyAlignment="1">
      <alignment horizontal="left" vertical="center"/>
    </xf>
    <xf numFmtId="0" fontId="7" fillId="0" borderId="34"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0" fillId="0" borderId="0" xfId="0" applyNumberFormat="1" applyBorder="1"/>
    <xf numFmtId="0" fontId="12" fillId="0" borderId="7" xfId="0" applyNumberFormat="1" applyFont="1" applyFill="1" applyBorder="1" applyAlignment="1">
      <alignment horizontal="center" vertical="center"/>
    </xf>
    <xf numFmtId="0" fontId="7" fillId="0" borderId="7" xfId="0" applyFont="1" applyFill="1" applyBorder="1" applyAlignment="1">
      <alignment horizontal="center" vertical="center"/>
    </xf>
    <xf numFmtId="3" fontId="4" fillId="7" borderId="6" xfId="1" applyNumberFormat="1" applyFont="1" applyFill="1" applyBorder="1" applyAlignment="1" applyProtection="1">
      <alignment horizontal="right" vertical="center"/>
    </xf>
    <xf numFmtId="3" fontId="4" fillId="7" borderId="2" xfId="1" applyNumberFormat="1" applyFont="1" applyFill="1" applyBorder="1" applyAlignment="1" applyProtection="1">
      <alignment horizontal="right" vertical="center"/>
      <protection locked="0"/>
    </xf>
    <xf numFmtId="3" fontId="4" fillId="7" borderId="1" xfId="1" applyNumberFormat="1" applyFont="1" applyFill="1" applyBorder="1" applyAlignment="1" applyProtection="1">
      <alignment horizontal="right" vertical="center"/>
    </xf>
    <xf numFmtId="3" fontId="4" fillId="7" borderId="2" xfId="1" applyNumberFormat="1" applyFont="1" applyFill="1" applyBorder="1" applyAlignment="1" applyProtection="1">
      <alignment horizontal="right" vertical="center"/>
    </xf>
    <xf numFmtId="3" fontId="4" fillId="7" borderId="40" xfId="1" applyNumberFormat="1" applyFont="1" applyFill="1" applyBorder="1" applyAlignment="1" applyProtection="1">
      <alignment horizontal="right" vertical="center"/>
    </xf>
    <xf numFmtId="3" fontId="4" fillId="7" borderId="7" xfId="1" applyNumberFormat="1" applyFont="1" applyFill="1" applyBorder="1" applyAlignment="1" applyProtection="1">
      <alignment horizontal="right" vertical="center"/>
    </xf>
    <xf numFmtId="49" fontId="7" fillId="0" borderId="7" xfId="0" applyNumberFormat="1" applyFont="1" applyBorder="1" applyAlignment="1">
      <alignment horizontal="center" vertical="center"/>
    </xf>
    <xf numFmtId="0" fontId="7" fillId="0" borderId="47" xfId="0" applyFont="1" applyBorder="1" applyAlignment="1">
      <alignment vertical="center"/>
    </xf>
    <xf numFmtId="49" fontId="7" fillId="0" borderId="25" xfId="0" applyNumberFormat="1" applyFont="1" applyBorder="1" applyAlignment="1">
      <alignment horizontal="center" vertical="center"/>
    </xf>
    <xf numFmtId="3" fontId="6" fillId="6" borderId="6" xfId="1" applyNumberFormat="1" applyFont="1" applyFill="1" applyBorder="1" applyAlignment="1">
      <alignment horizontal="right" vertical="center"/>
    </xf>
    <xf numFmtId="3" fontId="6" fillId="6" borderId="2" xfId="1" applyNumberFormat="1" applyFont="1" applyFill="1" applyBorder="1" applyAlignment="1" applyProtection="1">
      <alignment horizontal="right" vertical="center"/>
      <protection locked="0"/>
    </xf>
    <xf numFmtId="3" fontId="6" fillId="6" borderId="1" xfId="1" applyNumberFormat="1" applyFont="1" applyFill="1" applyBorder="1" applyAlignment="1">
      <alignment horizontal="right" vertical="center"/>
    </xf>
    <xf numFmtId="3" fontId="6" fillId="6" borderId="2" xfId="1" applyNumberFormat="1" applyFont="1" applyFill="1" applyBorder="1" applyAlignment="1">
      <alignment horizontal="right" vertical="center"/>
    </xf>
    <xf numFmtId="3" fontId="6" fillId="6" borderId="40" xfId="1" applyNumberFormat="1" applyFont="1" applyFill="1" applyBorder="1" applyAlignment="1">
      <alignment horizontal="right" vertical="center"/>
    </xf>
    <xf numFmtId="3" fontId="6" fillId="6" borderId="7" xfId="1" applyNumberFormat="1" applyFont="1" applyFill="1" applyBorder="1" applyAlignment="1">
      <alignment horizontal="right" vertical="center"/>
    </xf>
    <xf numFmtId="0" fontId="7" fillId="0" borderId="8" xfId="0" applyFont="1" applyBorder="1" applyAlignment="1">
      <alignment horizontal="center" vertical="center"/>
    </xf>
    <xf numFmtId="0" fontId="7" fillId="0" borderId="48" xfId="0" applyFont="1" applyBorder="1" applyAlignment="1">
      <alignment vertical="center"/>
    </xf>
    <xf numFmtId="49" fontId="7" fillId="0" borderId="49" xfId="0" applyNumberFormat="1" applyFont="1" applyBorder="1" applyAlignment="1">
      <alignment horizontal="center" vertical="center"/>
    </xf>
    <xf numFmtId="3" fontId="4" fillId="0" borderId="50" xfId="1" applyNumberFormat="1" applyFont="1" applyFill="1" applyBorder="1" applyAlignment="1" applyProtection="1">
      <alignment horizontal="right" vertical="center"/>
      <protection locked="0"/>
    </xf>
    <xf numFmtId="3" fontId="4" fillId="3" borderId="51" xfId="1" applyNumberFormat="1" applyFont="1" applyFill="1" applyBorder="1" applyAlignment="1">
      <alignment horizontal="right" vertical="center"/>
    </xf>
    <xf numFmtId="3" fontId="4" fillId="0" borderId="52" xfId="1" applyNumberFormat="1" applyFont="1" applyFill="1" applyBorder="1" applyAlignment="1" applyProtection="1">
      <alignment horizontal="right" vertical="center"/>
      <protection locked="0"/>
    </xf>
    <xf numFmtId="3" fontId="4" fillId="0" borderId="49" xfId="1" applyNumberFormat="1" applyFont="1" applyFill="1" applyBorder="1" applyAlignment="1" applyProtection="1">
      <alignment horizontal="right" vertical="center"/>
      <protection locked="0"/>
    </xf>
    <xf numFmtId="3" fontId="4" fillId="3" borderId="53" xfId="1" applyNumberFormat="1" applyFont="1" applyFill="1" applyBorder="1" applyAlignment="1">
      <alignment horizontal="right" vertical="center"/>
    </xf>
    <xf numFmtId="0" fontId="7" fillId="7" borderId="49" xfId="0" applyFont="1" applyFill="1" applyBorder="1" applyAlignment="1">
      <alignment horizontal="center" vertical="center"/>
    </xf>
    <xf numFmtId="0" fontId="11" fillId="7" borderId="10" xfId="0" applyFont="1" applyFill="1" applyBorder="1" applyAlignment="1">
      <alignment vertical="center"/>
    </xf>
    <xf numFmtId="0" fontId="11" fillId="7" borderId="54" xfId="0" applyFont="1" applyFill="1" applyBorder="1" applyAlignment="1">
      <alignment vertical="center"/>
    </xf>
    <xf numFmtId="0" fontId="14" fillId="7" borderId="49" xfId="0" applyFont="1" applyFill="1" applyBorder="1" applyAlignment="1">
      <alignment horizontal="center" vertical="center"/>
    </xf>
    <xf numFmtId="3" fontId="5" fillId="7" borderId="30" xfId="1" applyNumberFormat="1" applyFont="1" applyFill="1" applyBorder="1" applyAlignment="1">
      <alignment horizontal="right" vertical="center"/>
    </xf>
    <xf numFmtId="3" fontId="5" fillId="7" borderId="30" xfId="1" applyNumberFormat="1" applyFont="1" applyFill="1" applyBorder="1" applyAlignment="1" applyProtection="1">
      <alignment horizontal="right" vertical="center"/>
      <protection locked="0"/>
    </xf>
    <xf numFmtId="3" fontId="5" fillId="7" borderId="33" xfId="1" applyNumberFormat="1" applyFont="1" applyFill="1" applyBorder="1" applyAlignment="1">
      <alignment horizontal="right" vertical="center"/>
    </xf>
    <xf numFmtId="3" fontId="5" fillId="7" borderId="9" xfId="1" applyNumberFormat="1" applyFont="1" applyFill="1" applyBorder="1" applyAlignment="1">
      <alignment horizontal="right" vertical="center"/>
    </xf>
    <xf numFmtId="3" fontId="5" fillId="7" borderId="54" xfId="1" applyNumberFormat="1" applyFont="1" applyFill="1" applyBorder="1" applyAlignment="1">
      <alignment horizontal="right" vertical="center"/>
    </xf>
    <xf numFmtId="0" fontId="36" fillId="5" borderId="25" xfId="0" applyFont="1" applyFill="1" applyBorder="1" applyAlignment="1">
      <alignment horizontal="center" vertical="center"/>
    </xf>
    <xf numFmtId="0" fontId="34" fillId="0" borderId="1" xfId="0" applyFont="1" applyFill="1" applyBorder="1" applyAlignment="1">
      <alignment horizontal="left" vertical="center"/>
    </xf>
    <xf numFmtId="0" fontId="39" fillId="0" borderId="1" xfId="0" applyFont="1" applyFill="1" applyBorder="1" applyAlignment="1">
      <alignment horizontal="right" vertical="center"/>
    </xf>
    <xf numFmtId="0" fontId="39" fillId="0" borderId="14" xfId="0" applyFont="1" applyFill="1" applyBorder="1" applyAlignment="1">
      <alignment horizontal="right" vertical="center"/>
    </xf>
    <xf numFmtId="0" fontId="40" fillId="5" borderId="55" xfId="0" applyFont="1" applyFill="1" applyBorder="1" applyAlignment="1">
      <alignment horizontal="right" vertical="center"/>
    </xf>
    <xf numFmtId="3" fontId="41" fillId="5" borderId="8" xfId="1" applyNumberFormat="1" applyFont="1" applyFill="1" applyBorder="1" applyAlignment="1">
      <alignment horizontal="right" vertical="center" indent="1"/>
    </xf>
    <xf numFmtId="3" fontId="41" fillId="5" borderId="4" xfId="1" applyNumberFormat="1" applyFont="1" applyFill="1" applyBorder="1" applyAlignment="1">
      <alignment horizontal="right" vertical="center" indent="1"/>
    </xf>
    <xf numFmtId="3" fontId="41" fillId="6" borderId="56" xfId="1" applyNumberFormat="1" applyFont="1" applyFill="1" applyBorder="1" applyAlignment="1">
      <alignment horizontal="right" vertical="center" indent="1"/>
    </xf>
    <xf numFmtId="3" fontId="41" fillId="5" borderId="34" xfId="1" applyNumberFormat="1" applyFont="1" applyFill="1" applyBorder="1" applyAlignment="1">
      <alignment horizontal="right" vertical="center" indent="1"/>
    </xf>
    <xf numFmtId="3" fontId="41" fillId="0" borderId="47" xfId="1" applyNumberFormat="1" applyFont="1" applyFill="1" applyBorder="1" applyAlignment="1">
      <alignment horizontal="right" vertical="center" indent="1"/>
    </xf>
    <xf numFmtId="3" fontId="41" fillId="6" borderId="34" xfId="1" applyNumberFormat="1" applyFont="1" applyFill="1" applyBorder="1" applyAlignment="1">
      <alignment horizontal="right" vertical="center" indent="1"/>
    </xf>
    <xf numFmtId="3" fontId="41" fillId="5" borderId="57" xfId="1" applyNumberFormat="1" applyFont="1" applyFill="1" applyBorder="1" applyAlignment="1">
      <alignment horizontal="right" vertical="center" indent="1"/>
    </xf>
    <xf numFmtId="3" fontId="41" fillId="6" borderId="58" xfId="1" applyNumberFormat="1" applyFont="1" applyFill="1" applyBorder="1" applyAlignment="1">
      <alignment horizontal="right" vertical="center" indent="1"/>
    </xf>
    <xf numFmtId="3" fontId="41" fillId="5" borderId="59" xfId="1" applyNumberFormat="1" applyFont="1" applyFill="1" applyBorder="1" applyAlignment="1">
      <alignment horizontal="right" vertical="center" indent="1"/>
    </xf>
    <xf numFmtId="3" fontId="41" fillId="0" borderId="60" xfId="1" applyNumberFormat="1" applyFont="1" applyFill="1" applyBorder="1" applyAlignment="1">
      <alignment horizontal="right" vertical="center" indent="1"/>
    </xf>
    <xf numFmtId="3" fontId="41" fillId="6" borderId="59" xfId="1" applyNumberFormat="1" applyFont="1" applyFill="1" applyBorder="1" applyAlignment="1">
      <alignment horizontal="right" vertical="center" indent="1"/>
    </xf>
    <xf numFmtId="3" fontId="41" fillId="5" borderId="61" xfId="1" applyNumberFormat="1" applyFont="1" applyFill="1" applyBorder="1" applyAlignment="1">
      <alignment horizontal="right" vertical="center" indent="1"/>
    </xf>
    <xf numFmtId="3" fontId="41" fillId="5" borderId="3" xfId="1" applyNumberFormat="1" applyFont="1" applyFill="1" applyBorder="1" applyAlignment="1">
      <alignment horizontal="right" vertical="center" indent="1"/>
    </xf>
    <xf numFmtId="3" fontId="41" fillId="5" borderId="5" xfId="1" applyNumberFormat="1" applyFont="1" applyFill="1" applyBorder="1" applyAlignment="1">
      <alignment horizontal="right" vertical="center" indent="1"/>
    </xf>
    <xf numFmtId="0" fontId="18" fillId="0" borderId="2" xfId="0" applyFont="1" applyBorder="1" applyAlignment="1">
      <alignment horizontal="center" vertical="center" wrapText="1" shrinkToFit="1"/>
    </xf>
    <xf numFmtId="0" fontId="18" fillId="0" borderId="2" xfId="0" applyFont="1" applyBorder="1" applyAlignment="1">
      <alignment horizontal="center" vertical="center"/>
    </xf>
    <xf numFmtId="0" fontId="18" fillId="0" borderId="2" xfId="0" applyFont="1" applyFill="1" applyBorder="1" applyAlignment="1">
      <alignment horizontal="center" vertical="center" wrapText="1" shrinkToFit="1"/>
    </xf>
    <xf numFmtId="0" fontId="18" fillId="5" borderId="2" xfId="0" applyFont="1" applyFill="1" applyBorder="1" applyAlignment="1">
      <alignment horizontal="center" vertical="center" wrapText="1" shrinkToFit="1"/>
    </xf>
    <xf numFmtId="0" fontId="44" fillId="6" borderId="2" xfId="0" applyFont="1" applyFill="1" applyBorder="1" applyAlignment="1">
      <alignment horizontal="center" vertical="center"/>
    </xf>
    <xf numFmtId="3" fontId="3" fillId="6" borderId="2" xfId="1" applyNumberFormat="1" applyFont="1" applyFill="1" applyBorder="1" applyAlignment="1">
      <alignment horizontal="right" vertical="center" indent="1"/>
    </xf>
    <xf numFmtId="0" fontId="44" fillId="5" borderId="2" xfId="0" applyFont="1" applyFill="1" applyBorder="1" applyAlignment="1">
      <alignment horizontal="center" vertical="center"/>
    </xf>
    <xf numFmtId="0" fontId="18" fillId="5" borderId="2" xfId="0" applyFont="1" applyFill="1" applyBorder="1" applyAlignment="1">
      <alignment horizontal="center" vertical="center"/>
    </xf>
    <xf numFmtId="3" fontId="3" fillId="5" borderId="2" xfId="1" applyNumberFormat="1" applyFont="1" applyFill="1" applyBorder="1" applyAlignment="1">
      <alignment horizontal="right" vertical="center" indent="1"/>
    </xf>
    <xf numFmtId="0" fontId="45" fillId="0" borderId="2" xfId="0" applyFont="1" applyBorder="1" applyAlignment="1">
      <alignment horizontal="center" vertical="center"/>
    </xf>
    <xf numFmtId="0" fontId="45" fillId="0" borderId="34" xfId="0" applyFont="1" applyBorder="1" applyAlignment="1">
      <alignment vertical="center"/>
    </xf>
    <xf numFmtId="0" fontId="45" fillId="0" borderId="6" xfId="0" applyFont="1" applyBorder="1" applyAlignment="1">
      <alignment horizontal="left" vertical="center"/>
    </xf>
    <xf numFmtId="0" fontId="46" fillId="0" borderId="2" xfId="0" applyFont="1" applyBorder="1" applyAlignment="1">
      <alignment horizontal="right" vertical="center"/>
    </xf>
    <xf numFmtId="3" fontId="3" fillId="0" borderId="2" xfId="1" applyNumberFormat="1" applyFont="1" applyFill="1" applyBorder="1" applyAlignment="1">
      <alignment horizontal="right" vertical="center" indent="1"/>
    </xf>
    <xf numFmtId="0" fontId="18" fillId="0" borderId="34" xfId="0" applyFont="1" applyBorder="1" applyAlignment="1">
      <alignment vertical="center"/>
    </xf>
    <xf numFmtId="0" fontId="18" fillId="0" borderId="1" xfId="0" applyFont="1" applyBorder="1" applyAlignment="1">
      <alignment vertical="center"/>
    </xf>
    <xf numFmtId="0" fontId="45" fillId="0" borderId="34" xfId="0" applyFont="1" applyBorder="1" applyAlignment="1">
      <alignment horizontal="center" vertical="center"/>
    </xf>
    <xf numFmtId="0" fontId="18" fillId="0" borderId="2" xfId="0" applyFont="1" applyFill="1" applyBorder="1" applyAlignment="1">
      <alignment horizontal="center" vertical="center"/>
    </xf>
    <xf numFmtId="0" fontId="44" fillId="0" borderId="2" xfId="0" applyFont="1" applyFill="1" applyBorder="1" applyAlignment="1">
      <alignment horizontal="center" vertical="center"/>
    </xf>
    <xf numFmtId="0" fontId="18" fillId="0" borderId="1" xfId="0" applyFont="1" applyBorder="1" applyAlignment="1">
      <alignment horizontal="left" vertical="center"/>
    </xf>
    <xf numFmtId="0" fontId="18" fillId="0" borderId="6" xfId="0" applyFont="1" applyBorder="1" applyAlignment="1">
      <alignment horizontal="center" vertical="center"/>
    </xf>
    <xf numFmtId="0" fontId="18" fillId="0" borderId="34"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left" vertical="center"/>
    </xf>
    <xf numFmtId="3" fontId="47" fillId="0" borderId="2" xfId="1" applyNumberFormat="1" applyFont="1" applyFill="1" applyBorder="1" applyAlignment="1">
      <alignment horizontal="right" vertical="center" indent="1"/>
    </xf>
    <xf numFmtId="0" fontId="45" fillId="0" borderId="1" xfId="0" applyFont="1" applyBorder="1" applyAlignment="1">
      <alignment horizontal="center" vertical="center"/>
    </xf>
    <xf numFmtId="0" fontId="46" fillId="0" borderId="6" xfId="0" applyFont="1" applyBorder="1" applyAlignment="1">
      <alignment horizontal="right" vertical="center"/>
    </xf>
    <xf numFmtId="0" fontId="48" fillId="6" borderId="2" xfId="0" applyFont="1" applyFill="1" applyBorder="1" applyAlignment="1">
      <alignment horizontal="right" vertical="center"/>
    </xf>
    <xf numFmtId="3" fontId="3" fillId="5" borderId="2" xfId="1" applyNumberFormat="1" applyFont="1" applyFill="1" applyBorder="1" applyAlignment="1">
      <alignment horizontal="right" vertical="center"/>
    </xf>
    <xf numFmtId="0" fontId="48" fillId="5" borderId="2" xfId="0" applyFont="1" applyFill="1" applyBorder="1" applyAlignment="1">
      <alignment horizontal="right" vertical="center"/>
    </xf>
    <xf numFmtId="0" fontId="45" fillId="6" borderId="2" xfId="0" applyFont="1" applyFill="1" applyBorder="1" applyAlignment="1">
      <alignment horizontal="center" vertical="center"/>
    </xf>
    <xf numFmtId="0" fontId="44" fillId="6" borderId="2" xfId="0" applyFont="1" applyFill="1" applyBorder="1" applyAlignment="1">
      <alignment vertical="center"/>
    </xf>
    <xf numFmtId="3" fontId="21" fillId="6" borderId="2" xfId="1" applyNumberFormat="1" applyFont="1" applyFill="1" applyBorder="1" applyAlignment="1">
      <alignment horizontal="right" vertical="center" indent="1"/>
    </xf>
    <xf numFmtId="0" fontId="7" fillId="0" borderId="8" xfId="0" applyFont="1" applyFill="1" applyBorder="1" applyAlignment="1">
      <alignment horizontal="center" vertical="center" wrapText="1" shrinkToFit="1"/>
    </xf>
    <xf numFmtId="0" fontId="7" fillId="0" borderId="37" xfId="0" applyFont="1" applyFill="1" applyBorder="1" applyAlignment="1">
      <alignment horizontal="center" vertical="center" wrapText="1" shrinkToFit="1"/>
    </xf>
    <xf numFmtId="3" fontId="41" fillId="6" borderId="62" xfId="1" applyNumberFormat="1" applyFont="1" applyFill="1" applyBorder="1" applyAlignment="1">
      <alignment horizontal="right" vertical="center" indent="1"/>
    </xf>
    <xf numFmtId="3" fontId="41" fillId="5" borderId="63" xfId="1" applyNumberFormat="1" applyFont="1" applyFill="1" applyBorder="1" applyAlignment="1">
      <alignment horizontal="right" vertical="center" indent="1"/>
    </xf>
    <xf numFmtId="0" fontId="34" fillId="0" borderId="14" xfId="0" applyFont="1" applyBorder="1" applyAlignment="1">
      <alignment horizontal="center" vertical="center"/>
    </xf>
    <xf numFmtId="3" fontId="41" fillId="0" borderId="63" xfId="1" applyNumberFormat="1" applyFont="1" applyFill="1" applyBorder="1" applyAlignment="1">
      <alignment horizontal="right" vertical="center" indent="1"/>
    </xf>
    <xf numFmtId="0" fontId="39" fillId="0" borderId="14" xfId="0" applyFont="1" applyBorder="1" applyAlignment="1">
      <alignment horizontal="center" vertical="center"/>
    </xf>
    <xf numFmtId="0" fontId="40" fillId="6" borderId="14" xfId="0" applyFont="1" applyFill="1" applyBorder="1" applyAlignment="1">
      <alignment horizontal="center" vertical="center"/>
    </xf>
    <xf numFmtId="3" fontId="41" fillId="6" borderId="63" xfId="1" applyNumberFormat="1" applyFont="1" applyFill="1" applyBorder="1" applyAlignment="1">
      <alignment horizontal="right" vertical="center" indent="1"/>
    </xf>
    <xf numFmtId="0" fontId="40" fillId="5" borderId="14" xfId="0" applyFont="1" applyFill="1" applyBorder="1" applyAlignment="1">
      <alignment horizontal="center" vertical="center"/>
    </xf>
    <xf numFmtId="4" fontId="41" fillId="5" borderId="6" xfId="1" applyNumberFormat="1" applyFont="1" applyFill="1" applyBorder="1" applyAlignment="1">
      <alignment horizontal="right" vertical="center" indent="1"/>
    </xf>
    <xf numFmtId="0" fontId="34" fillId="5" borderId="7" xfId="0" applyFont="1" applyFill="1" applyBorder="1" applyAlignment="1">
      <alignment horizontal="center" vertical="center"/>
    </xf>
    <xf numFmtId="0" fontId="39" fillId="0" borderId="1" xfId="0" applyFont="1" applyBorder="1" applyAlignment="1">
      <alignment vertical="center"/>
    </xf>
    <xf numFmtId="0" fontId="39" fillId="0" borderId="35" xfId="0" applyFont="1" applyBorder="1" applyAlignment="1">
      <alignment vertical="center"/>
    </xf>
    <xf numFmtId="4" fontId="41" fillId="0" borderId="28" xfId="1" applyNumberFormat="1" applyFont="1" applyFill="1" applyBorder="1" applyAlignment="1">
      <alignment horizontal="right" vertical="center" indent="1"/>
    </xf>
    <xf numFmtId="3" fontId="41" fillId="8" borderId="25" xfId="1" applyNumberFormat="1" applyFont="1" applyFill="1" applyBorder="1" applyAlignment="1">
      <alignment horizontal="right" vertical="center" indent="1"/>
    </xf>
    <xf numFmtId="3" fontId="41" fillId="0" borderId="64" xfId="1" applyNumberFormat="1" applyFont="1" applyFill="1" applyBorder="1" applyAlignment="1">
      <alignment horizontal="right" vertical="center" indent="1"/>
    </xf>
    <xf numFmtId="0" fontId="36" fillId="6" borderId="9" xfId="0" applyFont="1" applyFill="1" applyBorder="1" applyAlignment="1">
      <alignment horizontal="center" vertical="center"/>
    </xf>
    <xf numFmtId="3" fontId="41" fillId="6" borderId="65" xfId="1" applyNumberFormat="1" applyFont="1" applyFill="1" applyBorder="1" applyAlignment="1">
      <alignment horizontal="right" vertical="center" indent="1"/>
    </xf>
    <xf numFmtId="0" fontId="5" fillId="0" borderId="0" xfId="0" applyFont="1" applyFill="1" applyAlignment="1">
      <alignment vertical="center"/>
    </xf>
    <xf numFmtId="0" fontId="11" fillId="0" borderId="0" xfId="0" applyFont="1" applyFill="1" applyAlignment="1">
      <alignment vertical="center"/>
    </xf>
    <xf numFmtId="0" fontId="7" fillId="0" borderId="0" xfId="0" applyFont="1" applyAlignment="1">
      <alignment vertical="center"/>
    </xf>
    <xf numFmtId="0" fontId="7" fillId="0" borderId="3"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8" fillId="2" borderId="18" xfId="0" applyFont="1" applyFill="1" applyBorder="1" applyAlignment="1">
      <alignment horizontal="center" vertical="center"/>
    </xf>
    <xf numFmtId="0" fontId="8" fillId="2" borderId="17" xfId="0" applyFont="1" applyFill="1" applyBorder="1" applyAlignment="1">
      <alignment horizontal="center" vertical="center"/>
    </xf>
    <xf numFmtId="3" fontId="4" fillId="2" borderId="19" xfId="1" applyNumberFormat="1" applyFont="1" applyFill="1" applyBorder="1" applyAlignment="1">
      <alignment horizontal="right" vertical="center" indent="1"/>
    </xf>
    <xf numFmtId="3" fontId="4" fillId="2" borderId="20" xfId="1" applyNumberFormat="1" applyFont="1" applyFill="1" applyBorder="1" applyAlignment="1">
      <alignment horizontal="right" vertical="center" indent="1"/>
    </xf>
    <xf numFmtId="3" fontId="4" fillId="2" borderId="22" xfId="1" applyNumberFormat="1" applyFont="1" applyFill="1" applyBorder="1" applyAlignment="1">
      <alignment horizontal="right" vertical="center" indent="1"/>
    </xf>
    <xf numFmtId="3" fontId="4" fillId="2" borderId="23" xfId="1" applyNumberFormat="1" applyFont="1" applyFill="1" applyBorder="1" applyAlignment="1">
      <alignment horizontal="right" vertical="center" indent="1"/>
    </xf>
    <xf numFmtId="3" fontId="8" fillId="0" borderId="0" xfId="0" applyNumberFormat="1" applyFont="1" applyAlignment="1">
      <alignment horizontal="right" vertical="center" indent="1"/>
    </xf>
    <xf numFmtId="0" fontId="8" fillId="2" borderId="13" xfId="0" applyFont="1" applyFill="1" applyBorder="1" applyAlignment="1">
      <alignment horizontal="center" vertical="center"/>
    </xf>
    <xf numFmtId="3" fontId="4" fillId="2" borderId="66" xfId="1" applyNumberFormat="1" applyFont="1" applyFill="1" applyBorder="1" applyAlignment="1">
      <alignment horizontal="right" vertical="center" indent="1"/>
    </xf>
    <xf numFmtId="3" fontId="4" fillId="2" borderId="2" xfId="1" applyNumberFormat="1" applyFont="1" applyFill="1" applyBorder="1" applyAlignment="1">
      <alignment horizontal="right" vertical="center" indent="1"/>
    </xf>
    <xf numFmtId="9" fontId="4" fillId="2" borderId="6" xfId="1" applyNumberFormat="1" applyFont="1" applyFill="1" applyBorder="1" applyAlignment="1">
      <alignment horizontal="right" vertical="center" indent="1"/>
    </xf>
    <xf numFmtId="3" fontId="4" fillId="2" borderId="24" xfId="1" applyNumberFormat="1" applyFont="1" applyFill="1" applyBorder="1" applyAlignment="1">
      <alignment horizontal="right" vertical="center" indent="1"/>
    </xf>
    <xf numFmtId="0" fontId="7" fillId="6" borderId="7"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0" fontId="12" fillId="6" borderId="1" xfId="0" applyFont="1" applyFill="1" applyBorder="1" applyAlignment="1">
      <alignment horizontal="right" vertical="center"/>
    </xf>
    <xf numFmtId="0" fontId="12" fillId="6" borderId="14" xfId="0" applyFont="1" applyFill="1" applyBorder="1" applyAlignment="1">
      <alignment horizontal="right" vertical="center"/>
    </xf>
    <xf numFmtId="3" fontId="4" fillId="6" borderId="67" xfId="1" applyNumberFormat="1" applyFont="1" applyFill="1" applyBorder="1" applyAlignment="1">
      <alignment horizontal="right" vertical="center" indent="1"/>
    </xf>
    <xf numFmtId="3" fontId="4" fillId="6" borderId="2" xfId="1" applyNumberFormat="1" applyFont="1" applyFill="1" applyBorder="1" applyAlignment="1">
      <alignment horizontal="right" vertical="center" indent="1"/>
    </xf>
    <xf numFmtId="3" fontId="4" fillId="6" borderId="68" xfId="1" applyNumberFormat="1" applyFont="1" applyFill="1" applyBorder="1" applyAlignment="1">
      <alignment horizontal="right" vertical="center" indent="1"/>
    </xf>
    <xf numFmtId="3" fontId="4" fillId="6" borderId="28" xfId="1" applyNumberFormat="1" applyFont="1" applyFill="1" applyBorder="1" applyAlignment="1">
      <alignment horizontal="right" vertical="center" indent="1"/>
    </xf>
    <xf numFmtId="3" fontId="4" fillId="6" borderId="29" xfId="1" applyNumberFormat="1" applyFont="1" applyFill="1" applyBorder="1" applyAlignment="1">
      <alignment horizontal="right" vertical="center" indent="1"/>
    </xf>
    <xf numFmtId="3" fontId="7" fillId="6" borderId="0" xfId="0" applyNumberFormat="1" applyFont="1" applyFill="1" applyAlignment="1">
      <alignment horizontal="right" vertical="center" indent="1"/>
    </xf>
    <xf numFmtId="3" fontId="4" fillId="6" borderId="26" xfId="1" applyNumberFormat="1" applyFont="1" applyFill="1" applyBorder="1" applyAlignment="1">
      <alignment horizontal="right" vertical="center" inden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2" fillId="0" borderId="1" xfId="0" applyFont="1" applyBorder="1" applyAlignment="1">
      <alignment horizontal="right" vertical="center"/>
    </xf>
    <xf numFmtId="0" fontId="12" fillId="0" borderId="1" xfId="0" applyFont="1" applyBorder="1" applyAlignment="1">
      <alignment horizontal="left" vertical="center"/>
    </xf>
    <xf numFmtId="0" fontId="12" fillId="0" borderId="14" xfId="0" applyFont="1" applyBorder="1" applyAlignment="1">
      <alignment horizontal="right" vertical="center"/>
    </xf>
    <xf numFmtId="3" fontId="4" fillId="0" borderId="25" xfId="1" applyNumberFormat="1" applyFont="1" applyFill="1" applyBorder="1" applyAlignment="1">
      <alignment horizontal="right" vertical="center" indent="1"/>
    </xf>
    <xf numFmtId="3" fontId="4" fillId="0" borderId="26" xfId="1" applyNumberFormat="1" applyFont="1" applyFill="1" applyBorder="1" applyAlignment="1">
      <alignment horizontal="right" vertical="center" indent="1"/>
    </xf>
    <xf numFmtId="3" fontId="4" fillId="0" borderId="27" xfId="1" applyNumberFormat="1" applyFont="1" applyFill="1" applyBorder="1" applyAlignment="1">
      <alignment horizontal="right" vertical="center" indent="1"/>
    </xf>
    <xf numFmtId="3" fontId="4" fillId="0" borderId="28" xfId="1" applyNumberFormat="1" applyFont="1" applyFill="1" applyBorder="1" applyAlignment="1">
      <alignment horizontal="right" vertical="center" indent="1"/>
    </xf>
    <xf numFmtId="3" fontId="4" fillId="0" borderId="29" xfId="1" applyNumberFormat="1" applyFont="1" applyFill="1" applyBorder="1" applyAlignment="1">
      <alignment horizontal="right" vertical="center" indent="1"/>
    </xf>
    <xf numFmtId="3" fontId="7" fillId="0" borderId="0" xfId="0" applyNumberFormat="1" applyFont="1" applyAlignment="1">
      <alignment horizontal="right" vertical="center" indent="1"/>
    </xf>
    <xf numFmtId="3" fontId="4" fillId="6" borderId="25" xfId="1" applyNumberFormat="1" applyFont="1" applyFill="1" applyBorder="1" applyAlignment="1">
      <alignment horizontal="right" vertical="center" indent="1"/>
    </xf>
    <xf numFmtId="0" fontId="7" fillId="8" borderId="7"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left" vertical="center"/>
    </xf>
    <xf numFmtId="0" fontId="12" fillId="8" borderId="1" xfId="0" applyFont="1" applyFill="1" applyBorder="1" applyAlignment="1">
      <alignment horizontal="right" vertical="center"/>
    </xf>
    <xf numFmtId="0" fontId="12" fillId="8" borderId="1" xfId="0" applyFont="1" applyFill="1" applyBorder="1" applyAlignment="1">
      <alignment horizontal="left" vertical="center"/>
    </xf>
    <xf numFmtId="0" fontId="12" fillId="8" borderId="14" xfId="0" applyFont="1" applyFill="1" applyBorder="1" applyAlignment="1">
      <alignment horizontal="right" vertical="center"/>
    </xf>
    <xf numFmtId="3" fontId="4" fillId="8" borderId="25" xfId="1" applyNumberFormat="1" applyFont="1" applyFill="1" applyBorder="1" applyAlignment="1">
      <alignment horizontal="right" vertical="center" indent="1"/>
    </xf>
    <xf numFmtId="3" fontId="4" fillId="8" borderId="26" xfId="1" applyNumberFormat="1" applyFont="1" applyFill="1" applyBorder="1" applyAlignment="1">
      <alignment horizontal="right" vertical="center" indent="1"/>
    </xf>
    <xf numFmtId="3" fontId="4" fillId="8" borderId="27" xfId="1" applyNumberFormat="1" applyFont="1" applyFill="1" applyBorder="1" applyAlignment="1">
      <alignment horizontal="right" vertical="center" indent="1"/>
    </xf>
    <xf numFmtId="3" fontId="4" fillId="8" borderId="28" xfId="1" applyNumberFormat="1" applyFont="1" applyFill="1" applyBorder="1" applyAlignment="1">
      <alignment horizontal="right" vertical="center" indent="1"/>
    </xf>
    <xf numFmtId="3" fontId="4" fillId="8" borderId="2" xfId="1" applyNumberFormat="1" applyFont="1" applyFill="1" applyBorder="1" applyAlignment="1">
      <alignment horizontal="right" vertical="center" indent="1"/>
    </xf>
    <xf numFmtId="3" fontId="4" fillId="8" borderId="29" xfId="1" applyNumberFormat="1" applyFont="1" applyFill="1" applyBorder="1" applyAlignment="1">
      <alignment horizontal="right" vertical="center" indent="1"/>
    </xf>
    <xf numFmtId="3" fontId="7" fillId="8" borderId="0" xfId="0" applyNumberFormat="1" applyFont="1" applyFill="1" applyAlignment="1">
      <alignment horizontal="right" vertical="center" indent="1"/>
    </xf>
    <xf numFmtId="0" fontId="15" fillId="2" borderId="14" xfId="0" applyFont="1" applyFill="1" applyBorder="1" applyAlignment="1">
      <alignment horizontal="right" vertical="center"/>
    </xf>
    <xf numFmtId="3" fontId="4" fillId="2" borderId="7" xfId="1" applyNumberFormat="1" applyFont="1" applyFill="1" applyBorder="1" applyAlignment="1">
      <alignment horizontal="right" vertical="center" indent="1"/>
    </xf>
    <xf numFmtId="3" fontId="4" fillId="2" borderId="11" xfId="1" applyNumberFormat="1" applyFont="1" applyFill="1" applyBorder="1" applyAlignment="1">
      <alignment horizontal="right" vertical="center" indent="1"/>
    </xf>
    <xf numFmtId="3" fontId="4" fillId="2" borderId="6" xfId="1" applyNumberFormat="1" applyFont="1" applyFill="1" applyBorder="1" applyAlignment="1">
      <alignment horizontal="right" vertical="center" indent="1"/>
    </xf>
    <xf numFmtId="3" fontId="4" fillId="6" borderId="27" xfId="1" applyNumberFormat="1" applyFont="1" applyFill="1" applyBorder="1" applyAlignment="1">
      <alignment horizontal="right" vertical="center" indent="1"/>
    </xf>
    <xf numFmtId="9" fontId="4" fillId="0" borderId="28" xfId="1" applyNumberFormat="1" applyFont="1" applyFill="1" applyBorder="1" applyAlignment="1">
      <alignment horizontal="right" vertical="center" indent="1"/>
    </xf>
    <xf numFmtId="0" fontId="15" fillId="8" borderId="14" xfId="0" applyFont="1" applyFill="1" applyBorder="1" applyAlignment="1">
      <alignment horizontal="right" vertical="center"/>
    </xf>
    <xf numFmtId="3" fontId="8" fillId="8" borderId="0" xfId="0" applyNumberFormat="1" applyFont="1" applyFill="1" applyAlignment="1">
      <alignment horizontal="right" vertical="center" indent="1"/>
    </xf>
    <xf numFmtId="0" fontId="7" fillId="2" borderId="9" xfId="0" applyFont="1" applyFill="1" applyBorder="1" applyAlignment="1">
      <alignment horizontal="center" vertical="center"/>
    </xf>
    <xf numFmtId="0" fontId="8" fillId="2" borderId="10" xfId="0" applyFont="1" applyFill="1" applyBorder="1" applyAlignment="1">
      <alignment vertical="center"/>
    </xf>
    <xf numFmtId="0" fontId="8" fillId="2" borderId="15" xfId="0" applyFont="1" applyFill="1" applyBorder="1" applyAlignment="1">
      <alignment vertical="center"/>
    </xf>
    <xf numFmtId="3" fontId="4" fillId="2" borderId="9" xfId="1" applyNumberFormat="1" applyFont="1" applyFill="1" applyBorder="1" applyAlignment="1">
      <alignment horizontal="right" vertical="center" indent="1"/>
    </xf>
    <xf numFmtId="3" fontId="4" fillId="2" borderId="30" xfId="1" applyNumberFormat="1" applyFont="1" applyFill="1" applyBorder="1" applyAlignment="1">
      <alignment horizontal="right" vertical="center" indent="1"/>
    </xf>
    <xf numFmtId="3" fontId="4" fillId="2" borderId="31" xfId="1" applyNumberFormat="1" applyFont="1" applyFill="1" applyBorder="1" applyAlignment="1">
      <alignment horizontal="right" vertical="center" indent="1"/>
    </xf>
    <xf numFmtId="3" fontId="4" fillId="2" borderId="32" xfId="1" applyNumberFormat="1" applyFont="1" applyFill="1" applyBorder="1" applyAlignment="1">
      <alignment horizontal="right" vertical="center" indent="1"/>
    </xf>
    <xf numFmtId="3" fontId="4" fillId="2" borderId="33" xfId="1" applyNumberFormat="1" applyFont="1" applyFill="1" applyBorder="1" applyAlignment="1">
      <alignment horizontal="right" vertical="center" indent="1"/>
    </xf>
    <xf numFmtId="0" fontId="5" fillId="0" borderId="0" xfId="0" applyFont="1" applyAlignment="1">
      <alignment vertical="center"/>
    </xf>
    <xf numFmtId="0" fontId="7" fillId="0" borderId="0" xfId="0" applyFont="1" applyAlignment="1">
      <alignment horizontal="right" vertical="center"/>
    </xf>
    <xf numFmtId="0" fontId="7" fillId="6" borderId="5" xfId="0" applyFont="1" applyFill="1" applyBorder="1" applyAlignment="1">
      <alignment horizontal="center" vertical="center" wrapText="1" shrinkToFit="1"/>
    </xf>
    <xf numFmtId="0" fontId="8" fillId="9" borderId="18" xfId="0" applyFont="1" applyFill="1" applyBorder="1" applyAlignment="1">
      <alignment horizontal="center" vertical="center"/>
    </xf>
    <xf numFmtId="0" fontId="8" fillId="9" borderId="17" xfId="0" applyFont="1" applyFill="1" applyBorder="1" applyAlignment="1">
      <alignment horizontal="center" vertical="center"/>
    </xf>
    <xf numFmtId="3" fontId="4" fillId="9" borderId="19" xfId="1" applyNumberFormat="1" applyFont="1" applyFill="1" applyBorder="1" applyAlignment="1">
      <alignment horizontal="right" vertical="center" indent="1"/>
    </xf>
    <xf numFmtId="3" fontId="4" fillId="9" borderId="20" xfId="1" applyNumberFormat="1" applyFont="1" applyFill="1" applyBorder="1" applyAlignment="1">
      <alignment horizontal="right" vertical="center" indent="1"/>
    </xf>
    <xf numFmtId="3" fontId="4" fillId="9" borderId="21" xfId="1" applyNumberFormat="1" applyFont="1" applyFill="1" applyBorder="1" applyAlignment="1">
      <alignment horizontal="right" vertical="center" indent="1"/>
    </xf>
    <xf numFmtId="49" fontId="4" fillId="9" borderId="22" xfId="1" applyNumberFormat="1" applyFont="1" applyFill="1" applyBorder="1" applyAlignment="1">
      <alignment horizontal="center" vertical="center"/>
    </xf>
    <xf numFmtId="3" fontId="4" fillId="9" borderId="22" xfId="1" applyNumberFormat="1" applyFont="1" applyFill="1" applyBorder="1" applyAlignment="1">
      <alignment horizontal="right" vertical="center" indent="1"/>
    </xf>
    <xf numFmtId="3" fontId="4" fillId="9" borderId="23" xfId="1" applyNumberFormat="1" applyFont="1" applyFill="1" applyBorder="1" applyAlignment="1">
      <alignment horizontal="right" vertical="center" indent="1"/>
    </xf>
    <xf numFmtId="3" fontId="8" fillId="0" borderId="0" xfId="0" applyNumberFormat="1" applyFont="1" applyAlignment="1">
      <alignment horizontal="right" vertical="center"/>
    </xf>
    <xf numFmtId="0" fontId="8" fillId="6" borderId="13" xfId="0" applyFont="1" applyFill="1" applyBorder="1" applyAlignment="1">
      <alignment horizontal="center" vertical="center"/>
    </xf>
    <xf numFmtId="3" fontId="4" fillId="6" borderId="7" xfId="1" applyNumberFormat="1" applyFont="1" applyFill="1" applyBorder="1" applyAlignment="1">
      <alignment horizontal="right" vertical="center" indent="1"/>
    </xf>
    <xf numFmtId="3" fontId="4" fillId="6" borderId="11" xfId="1" applyNumberFormat="1" applyFont="1" applyFill="1" applyBorder="1" applyAlignment="1">
      <alignment horizontal="right" vertical="center" indent="1"/>
    </xf>
    <xf numFmtId="49" fontId="4" fillId="6" borderId="6" xfId="1" applyNumberFormat="1" applyFont="1" applyFill="1" applyBorder="1" applyAlignment="1">
      <alignment horizontal="center" vertical="center"/>
    </xf>
    <xf numFmtId="3" fontId="4" fillId="6" borderId="6" xfId="1" applyNumberFormat="1" applyFont="1" applyFill="1" applyBorder="1" applyAlignment="1">
      <alignment horizontal="right" vertical="center" indent="1"/>
    </xf>
    <xf numFmtId="3" fontId="4" fillId="6" borderId="24" xfId="1" applyNumberFormat="1" applyFont="1" applyFill="1" applyBorder="1" applyAlignment="1">
      <alignment horizontal="right" vertical="center" indent="1"/>
    </xf>
    <xf numFmtId="0" fontId="7" fillId="0" borderId="14" xfId="0" applyFont="1" applyBorder="1" applyAlignment="1">
      <alignment horizontal="center" vertical="center"/>
    </xf>
    <xf numFmtId="3" fontId="4" fillId="0" borderId="7" xfId="1" applyNumberFormat="1" applyFont="1" applyFill="1" applyBorder="1" applyAlignment="1">
      <alignment horizontal="right" vertical="center" indent="1"/>
    </xf>
    <xf numFmtId="3" fontId="4" fillId="0" borderId="2" xfId="1" applyNumberFormat="1" applyFont="1" applyFill="1" applyBorder="1" applyAlignment="1">
      <alignment horizontal="right" vertical="center" indent="1"/>
    </xf>
    <xf numFmtId="3" fontId="4" fillId="0" borderId="11" xfId="1" applyNumberFormat="1" applyFont="1" applyFill="1" applyBorder="1" applyAlignment="1">
      <alignment horizontal="right" vertical="center" indent="1"/>
    </xf>
    <xf numFmtId="49" fontId="4" fillId="0" borderId="6" xfId="1" applyNumberFormat="1" applyFont="1" applyFill="1" applyBorder="1" applyAlignment="1">
      <alignment horizontal="center" vertical="center"/>
    </xf>
    <xf numFmtId="3" fontId="4" fillId="0" borderId="6" xfId="1" applyNumberFormat="1" applyFont="1" applyFill="1" applyBorder="1" applyAlignment="1">
      <alignment horizontal="right" vertical="center" indent="1"/>
    </xf>
    <xf numFmtId="3" fontId="4" fillId="0" borderId="24" xfId="1" applyNumberFormat="1" applyFont="1" applyFill="1" applyBorder="1" applyAlignment="1">
      <alignment horizontal="right" vertical="center" indent="1"/>
    </xf>
    <xf numFmtId="3" fontId="7" fillId="0" borderId="0" xfId="0" applyNumberFormat="1" applyFont="1" applyAlignment="1">
      <alignment horizontal="right" vertical="center"/>
    </xf>
    <xf numFmtId="0" fontId="12" fillId="0" borderId="14" xfId="0" applyFont="1" applyBorder="1" applyAlignment="1">
      <alignment horizontal="center" vertical="center"/>
    </xf>
    <xf numFmtId="49" fontId="4" fillId="0" borderId="28" xfId="1" applyNumberFormat="1" applyFont="1" applyFill="1" applyBorder="1" applyAlignment="1">
      <alignment horizontal="center" vertical="center"/>
    </xf>
    <xf numFmtId="0" fontId="8" fillId="9" borderId="7" xfId="0" applyFont="1" applyFill="1" applyBorder="1" applyAlignment="1">
      <alignment horizontal="center" vertical="center"/>
    </xf>
    <xf numFmtId="0" fontId="15" fillId="9" borderId="14" xfId="0" applyFont="1" applyFill="1" applyBorder="1" applyAlignment="1">
      <alignment horizontal="center" vertical="center"/>
    </xf>
    <xf numFmtId="3" fontId="4" fillId="9" borderId="7" xfId="1" applyNumberFormat="1" applyFont="1" applyFill="1" applyBorder="1" applyAlignment="1">
      <alignment horizontal="right" vertical="center" indent="1"/>
    </xf>
    <xf numFmtId="3" fontId="4" fillId="9" borderId="2" xfId="1" applyNumberFormat="1" applyFont="1" applyFill="1" applyBorder="1" applyAlignment="1">
      <alignment horizontal="right" vertical="center" indent="1"/>
    </xf>
    <xf numFmtId="3" fontId="4" fillId="9" borderId="11" xfId="1" applyNumberFormat="1" applyFont="1" applyFill="1" applyBorder="1" applyAlignment="1">
      <alignment horizontal="right" vertical="center" indent="1"/>
    </xf>
    <xf numFmtId="49" fontId="4" fillId="9" borderId="6" xfId="1" applyNumberFormat="1" applyFont="1" applyFill="1" applyBorder="1" applyAlignment="1">
      <alignment horizontal="center" vertical="center"/>
    </xf>
    <xf numFmtId="3" fontId="4" fillId="9" borderId="6" xfId="1" applyNumberFormat="1" applyFont="1" applyFill="1" applyBorder="1" applyAlignment="1">
      <alignment horizontal="right" vertical="center" indent="1"/>
    </xf>
    <xf numFmtId="3" fontId="4" fillId="9" borderId="24" xfId="1" applyNumberFormat="1" applyFont="1" applyFill="1" applyBorder="1" applyAlignment="1">
      <alignment horizontal="right" vertical="center" indent="1"/>
    </xf>
    <xf numFmtId="0" fontId="15" fillId="6" borderId="14" xfId="0" applyFont="1" applyFill="1" applyBorder="1" applyAlignment="1">
      <alignment horizontal="center" vertical="center"/>
    </xf>
    <xf numFmtId="0" fontId="7" fillId="9" borderId="9" xfId="0" applyFont="1" applyFill="1" applyBorder="1" applyAlignment="1">
      <alignment horizontal="center" vertical="center"/>
    </xf>
    <xf numFmtId="0" fontId="8" fillId="9" borderId="10" xfId="0" applyFont="1" applyFill="1" applyBorder="1" applyAlignment="1">
      <alignment vertical="center"/>
    </xf>
    <xf numFmtId="0" fontId="8" fillId="9" borderId="15" xfId="0" applyFont="1" applyFill="1" applyBorder="1" applyAlignment="1">
      <alignment horizontal="center" vertical="center"/>
    </xf>
    <xf numFmtId="3" fontId="4" fillId="9" borderId="9" xfId="1" applyNumberFormat="1" applyFont="1" applyFill="1" applyBorder="1" applyAlignment="1">
      <alignment horizontal="right" vertical="center" indent="1"/>
    </xf>
    <xf numFmtId="3" fontId="4" fillId="9" borderId="30" xfId="1" applyNumberFormat="1" applyFont="1" applyFill="1" applyBorder="1" applyAlignment="1">
      <alignment horizontal="right" vertical="center" indent="1"/>
    </xf>
    <xf numFmtId="3" fontId="4" fillId="9" borderId="31" xfId="1" applyNumberFormat="1" applyFont="1" applyFill="1" applyBorder="1" applyAlignment="1">
      <alignment horizontal="right" vertical="center" indent="1"/>
    </xf>
    <xf numFmtId="49" fontId="4" fillId="9" borderId="32" xfId="1" applyNumberFormat="1" applyFont="1" applyFill="1" applyBorder="1" applyAlignment="1">
      <alignment horizontal="center" vertical="center"/>
    </xf>
    <xf numFmtId="3" fontId="4" fillId="9" borderId="32" xfId="1" applyNumberFormat="1" applyFont="1" applyFill="1" applyBorder="1" applyAlignment="1">
      <alignment horizontal="right" vertical="center" indent="1"/>
    </xf>
    <xf numFmtId="3" fontId="4" fillId="9" borderId="33" xfId="1" applyNumberFormat="1" applyFont="1" applyFill="1" applyBorder="1" applyAlignment="1">
      <alignment horizontal="right" vertical="center" indent="1"/>
    </xf>
    <xf numFmtId="0" fontId="49" fillId="4" borderId="0" xfId="1" applyFont="1" applyFill="1" applyAlignment="1">
      <alignment horizontal="right" vertical="center"/>
    </xf>
    <xf numFmtId="3" fontId="6" fillId="2" borderId="18" xfId="2" applyNumberFormat="1" applyFont="1" applyFill="1" applyBorder="1" applyAlignment="1">
      <alignment horizontal="right" vertical="center"/>
    </xf>
    <xf numFmtId="3" fontId="6" fillId="2" borderId="69" xfId="2" applyNumberFormat="1" applyFont="1" applyFill="1" applyBorder="1" applyAlignment="1">
      <alignment horizontal="right" vertical="center"/>
    </xf>
    <xf numFmtId="3" fontId="6" fillId="2" borderId="70" xfId="2" applyNumberFormat="1" applyFont="1" applyFill="1" applyBorder="1" applyAlignment="1">
      <alignment horizontal="right" vertical="center"/>
    </xf>
    <xf numFmtId="3" fontId="8" fillId="0" borderId="0" xfId="1" applyNumberFormat="1" applyFont="1" applyFill="1" applyAlignment="1">
      <alignment horizontal="right" vertical="center"/>
    </xf>
    <xf numFmtId="3" fontId="6" fillId="2" borderId="19" xfId="2" applyNumberFormat="1" applyFont="1" applyFill="1" applyBorder="1" applyAlignment="1">
      <alignment horizontal="right" vertical="center"/>
    </xf>
    <xf numFmtId="3" fontId="6" fillId="2" borderId="23" xfId="2" applyNumberFormat="1" applyFont="1" applyFill="1" applyBorder="1" applyAlignment="1">
      <alignment horizontal="right" vertical="center"/>
    </xf>
    <xf numFmtId="0" fontId="50" fillId="0" borderId="7" xfId="1" applyFont="1" applyFill="1" applyBorder="1" applyAlignment="1">
      <alignment horizontal="center" vertical="center"/>
    </xf>
    <xf numFmtId="0" fontId="8" fillId="2" borderId="14" xfId="1" applyFont="1" applyFill="1" applyBorder="1" applyAlignment="1">
      <alignment horizontal="center" vertical="center"/>
    </xf>
    <xf numFmtId="3" fontId="6" fillId="2" borderId="66" xfId="2" applyNumberFormat="1" applyFont="1" applyFill="1" applyBorder="1" applyAlignment="1">
      <alignment horizontal="right" vertical="center"/>
    </xf>
    <xf numFmtId="3" fontId="6" fillId="2" borderId="2" xfId="2" applyNumberFormat="1" applyFont="1" applyFill="1" applyBorder="1" applyAlignment="1">
      <alignment horizontal="right" vertical="center"/>
    </xf>
    <xf numFmtId="3" fontId="6" fillId="2" borderId="40" xfId="2" applyNumberFormat="1" applyFont="1" applyFill="1" applyBorder="1" applyAlignment="1">
      <alignment horizontal="right" vertical="center"/>
    </xf>
    <xf numFmtId="3" fontId="6" fillId="2" borderId="7" xfId="2" applyNumberFormat="1" applyFont="1" applyFill="1" applyBorder="1" applyAlignment="1">
      <alignment horizontal="right" vertical="center"/>
    </xf>
    <xf numFmtId="3" fontId="6" fillId="2" borderId="24" xfId="2" applyNumberFormat="1" applyFont="1" applyFill="1" applyBorder="1" applyAlignment="1">
      <alignment horizontal="right" vertical="center"/>
    </xf>
    <xf numFmtId="0" fontId="51" fillId="0" borderId="7" xfId="1" applyFont="1" applyFill="1" applyBorder="1" applyAlignment="1">
      <alignment horizontal="center" vertical="center"/>
    </xf>
    <xf numFmtId="0" fontId="4" fillId="0" borderId="71" xfId="1" applyFont="1" applyBorder="1" applyAlignment="1">
      <alignment vertical="center"/>
    </xf>
    <xf numFmtId="0" fontId="6" fillId="0" borderId="71" xfId="1" applyFont="1" applyBorder="1" applyAlignment="1">
      <alignment horizontal="left" vertical="center"/>
    </xf>
    <xf numFmtId="16" fontId="4" fillId="0" borderId="1" xfId="1" applyNumberFormat="1" applyFont="1" applyBorder="1" applyAlignment="1">
      <alignment horizontal="left" vertical="center"/>
    </xf>
    <xf numFmtId="0" fontId="4" fillId="0" borderId="1" xfId="1" applyFont="1" applyBorder="1" applyAlignment="1">
      <alignment horizontal="left" vertical="center"/>
    </xf>
    <xf numFmtId="0" fontId="7" fillId="0" borderId="14" xfId="1" applyFont="1" applyBorder="1" applyAlignment="1">
      <alignment horizontal="left" vertical="center"/>
    </xf>
    <xf numFmtId="3" fontId="4" fillId="0" borderId="66" xfId="2" applyNumberFormat="1" applyFont="1" applyFill="1" applyBorder="1" applyAlignment="1">
      <alignment horizontal="right" vertical="center"/>
    </xf>
    <xf numFmtId="3" fontId="4" fillId="0" borderId="2" xfId="2" applyNumberFormat="1" applyFont="1" applyFill="1" applyBorder="1" applyAlignment="1">
      <alignment horizontal="right" vertical="center"/>
    </xf>
    <xf numFmtId="3" fontId="4" fillId="0" borderId="40" xfId="2" applyNumberFormat="1" applyFont="1" applyFill="1" applyBorder="1" applyAlignment="1">
      <alignment horizontal="right" vertical="center"/>
    </xf>
    <xf numFmtId="3" fontId="4" fillId="0" borderId="0" xfId="1" applyNumberFormat="1" applyFont="1" applyAlignment="1">
      <alignment horizontal="right" vertical="center"/>
    </xf>
    <xf numFmtId="3" fontId="4" fillId="0" borderId="7" xfId="2" applyNumberFormat="1" applyFont="1" applyFill="1" applyBorder="1" applyAlignment="1">
      <alignment horizontal="right" vertical="center"/>
    </xf>
    <xf numFmtId="3" fontId="4" fillId="0" borderId="24" xfId="2" applyNumberFormat="1" applyFont="1" applyFill="1" applyBorder="1" applyAlignment="1">
      <alignment horizontal="right" vertical="center"/>
    </xf>
    <xf numFmtId="0" fontId="51" fillId="0" borderId="7" xfId="1" applyFont="1" applyBorder="1" applyAlignment="1">
      <alignment horizontal="center" vertical="center"/>
    </xf>
    <xf numFmtId="0" fontId="50" fillId="2" borderId="7" xfId="1" applyFont="1" applyFill="1" applyBorder="1" applyAlignment="1">
      <alignment horizontal="center" vertical="center"/>
    </xf>
    <xf numFmtId="3" fontId="8" fillId="2" borderId="0" xfId="1" applyNumberFormat="1" applyFont="1" applyFill="1" applyAlignment="1">
      <alignment horizontal="right" vertical="center"/>
    </xf>
    <xf numFmtId="0" fontId="50" fillId="0" borderId="7" xfId="1" applyFont="1" applyBorder="1" applyAlignment="1">
      <alignment horizontal="center" vertical="center"/>
    </xf>
    <xf numFmtId="0" fontId="8" fillId="0" borderId="1" xfId="1" applyFont="1" applyBorder="1" applyAlignment="1">
      <alignment vertical="center"/>
    </xf>
    <xf numFmtId="0" fontId="8" fillId="0" borderId="14" xfId="1" applyFont="1" applyBorder="1" applyAlignment="1">
      <alignment horizontal="left" vertical="center"/>
    </xf>
    <xf numFmtId="3" fontId="6" fillId="0" borderId="66" xfId="2" applyNumberFormat="1" applyFont="1" applyFill="1" applyBorder="1" applyAlignment="1">
      <alignment horizontal="right" vertical="center"/>
    </xf>
    <xf numFmtId="3" fontId="6" fillId="0" borderId="2" xfId="2" applyNumberFormat="1" applyFont="1" applyFill="1" applyBorder="1" applyAlignment="1">
      <alignment horizontal="right" vertical="center"/>
    </xf>
    <xf numFmtId="3" fontId="6" fillId="0" borderId="40" xfId="2" applyNumberFormat="1" applyFont="1" applyFill="1" applyBorder="1" applyAlignment="1">
      <alignment horizontal="right" vertical="center"/>
    </xf>
    <xf numFmtId="3" fontId="6" fillId="0" borderId="0" xfId="1" applyNumberFormat="1" applyFont="1" applyAlignment="1">
      <alignment horizontal="right" vertical="center"/>
    </xf>
    <xf numFmtId="3" fontId="6" fillId="0" borderId="7" xfId="2" applyNumberFormat="1" applyFont="1" applyFill="1" applyBorder="1" applyAlignment="1">
      <alignment horizontal="right" vertical="center"/>
    </xf>
    <xf numFmtId="3" fontId="6" fillId="0" borderId="24" xfId="2" applyNumberFormat="1" applyFont="1" applyFill="1" applyBorder="1" applyAlignment="1">
      <alignment horizontal="right" vertical="center"/>
    </xf>
    <xf numFmtId="0" fontId="7" fillId="0" borderId="1" xfId="1" applyFont="1" applyBorder="1" applyAlignment="1">
      <alignment vertical="center"/>
    </xf>
    <xf numFmtId="0" fontId="7" fillId="0" borderId="1"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4" fillId="0" borderId="71" xfId="1" applyFont="1" applyBorder="1" applyAlignment="1">
      <alignment horizontal="left" vertical="center"/>
    </xf>
    <xf numFmtId="0" fontId="50" fillId="2" borderId="7" xfId="0" applyFont="1" applyFill="1" applyBorder="1" applyAlignment="1">
      <alignment horizontal="center" vertical="center"/>
    </xf>
    <xf numFmtId="0" fontId="6" fillId="2" borderId="1" xfId="0" applyFont="1" applyFill="1" applyBorder="1" applyAlignment="1">
      <alignment horizontal="left" vertical="center"/>
    </xf>
    <xf numFmtId="3" fontId="8" fillId="0" borderId="0" xfId="1" applyNumberFormat="1" applyFont="1" applyAlignment="1">
      <alignment horizontal="right" vertical="center"/>
    </xf>
    <xf numFmtId="0" fontId="50" fillId="0" borderId="7" xfId="0" applyFont="1" applyFill="1" applyBorder="1" applyAlignment="1">
      <alignment horizontal="center" vertical="center"/>
    </xf>
    <xf numFmtId="0" fontId="50" fillId="0" borderId="7" xfId="0" applyFont="1" applyBorder="1" applyAlignment="1">
      <alignment horizontal="center" vertical="center"/>
    </xf>
    <xf numFmtId="0" fontId="6" fillId="0" borderId="71" xfId="0" applyFont="1" applyFill="1" applyBorder="1" applyAlignment="1">
      <alignment vertical="center"/>
    </xf>
    <xf numFmtId="0" fontId="6" fillId="2" borderId="1" xfId="0" applyFont="1" applyFill="1" applyBorder="1" applyAlignment="1">
      <alignment vertical="center"/>
    </xf>
    <xf numFmtId="0" fontId="50" fillId="2" borderId="14" xfId="0" applyFont="1" applyFill="1" applyBorder="1" applyAlignment="1">
      <alignment horizontal="left" vertical="center"/>
    </xf>
    <xf numFmtId="0" fontId="6" fillId="0" borderId="71" xfId="1" applyFont="1" applyBorder="1" applyAlignment="1">
      <alignment vertical="center"/>
    </xf>
    <xf numFmtId="0" fontId="6" fillId="0" borderId="1" xfId="1" applyFont="1" applyBorder="1" applyAlignment="1">
      <alignment vertical="center"/>
    </xf>
    <xf numFmtId="0" fontId="50" fillId="0" borderId="14" xfId="1" applyFont="1" applyBorder="1" applyAlignment="1">
      <alignment horizontal="left" vertical="center"/>
    </xf>
    <xf numFmtId="0" fontId="8" fillId="0" borderId="13" xfId="0" applyFont="1" applyFill="1" applyBorder="1" applyAlignment="1">
      <alignment horizontal="center" vertical="center"/>
    </xf>
    <xf numFmtId="3" fontId="7" fillId="0" borderId="0" xfId="0" applyNumberFormat="1" applyFont="1" applyFill="1" applyAlignment="1">
      <alignment horizontal="right" vertical="center"/>
    </xf>
    <xf numFmtId="0" fontId="15" fillId="2" borderId="40" xfId="0" applyFont="1" applyFill="1" applyBorder="1" applyAlignment="1">
      <alignment horizontal="right" vertical="center"/>
    </xf>
    <xf numFmtId="0" fontId="51" fillId="0" borderId="7" xfId="0" applyFont="1" applyFill="1" applyBorder="1" applyAlignment="1">
      <alignment horizontal="center" vertical="center"/>
    </xf>
    <xf numFmtId="3" fontId="8" fillId="2" borderId="0" xfId="0" applyNumberFormat="1" applyFont="1" applyFill="1" applyAlignment="1">
      <alignment horizontal="right" vertical="center"/>
    </xf>
    <xf numFmtId="0" fontId="7" fillId="0" borderId="72" xfId="0" applyFont="1" applyFill="1" applyBorder="1" applyAlignment="1">
      <alignment horizontal="left" vertical="center"/>
    </xf>
    <xf numFmtId="3" fontId="6" fillId="2" borderId="9" xfId="2" applyNumberFormat="1" applyFont="1" applyFill="1" applyBorder="1" applyAlignment="1">
      <alignment horizontal="right" vertical="center"/>
    </xf>
    <xf numFmtId="3" fontId="6" fillId="2" borderId="30" xfId="2" applyNumberFormat="1" applyFont="1" applyFill="1" applyBorder="1" applyAlignment="1">
      <alignment horizontal="right" vertical="center"/>
    </xf>
    <xf numFmtId="3" fontId="6" fillId="2" borderId="33" xfId="2" applyNumberFormat="1" applyFont="1" applyFill="1" applyBorder="1" applyAlignment="1">
      <alignment horizontal="right" vertical="center"/>
    </xf>
    <xf numFmtId="0" fontId="22" fillId="8" borderId="0" xfId="0" applyFont="1" applyFill="1" applyAlignment="1">
      <alignment vertical="center"/>
    </xf>
    <xf numFmtId="0" fontId="23" fillId="8" borderId="0" xfId="0" applyFont="1" applyFill="1" applyAlignment="1">
      <alignment vertical="center"/>
    </xf>
    <xf numFmtId="0" fontId="23" fillId="8" borderId="0" xfId="0" applyFont="1" applyFill="1" applyAlignment="1">
      <alignment horizontal="right" vertical="center"/>
    </xf>
    <xf numFmtId="0" fontId="23" fillId="8" borderId="6"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3" xfId="0" applyFont="1" applyFill="1" applyBorder="1" applyAlignment="1">
      <alignment horizontal="center" vertical="center" wrapText="1" shrinkToFit="1"/>
    </xf>
    <xf numFmtId="0" fontId="23" fillId="8" borderId="4" xfId="0" applyFont="1" applyFill="1" applyBorder="1" applyAlignment="1">
      <alignment horizontal="center" vertical="center" wrapText="1" shrinkToFit="1"/>
    </xf>
    <xf numFmtId="0" fontId="23" fillId="8" borderId="12" xfId="0" applyFont="1" applyFill="1" applyBorder="1" applyAlignment="1">
      <alignment horizontal="center" vertical="center" wrapText="1" shrinkToFit="1"/>
    </xf>
    <xf numFmtId="0" fontId="23" fillId="8" borderId="16" xfId="0" applyFont="1" applyFill="1" applyBorder="1" applyAlignment="1">
      <alignment horizontal="center" vertical="center" wrapText="1" shrinkToFit="1"/>
    </xf>
    <xf numFmtId="0" fontId="23" fillId="8" borderId="5" xfId="0" applyFont="1" applyFill="1" applyBorder="1" applyAlignment="1">
      <alignment horizontal="center" vertical="center" wrapText="1" shrinkToFit="1"/>
    </xf>
    <xf numFmtId="0" fontId="22" fillId="8" borderId="18" xfId="0" applyFont="1" applyFill="1" applyBorder="1" applyAlignment="1">
      <alignment horizontal="center" vertical="center"/>
    </xf>
    <xf numFmtId="0" fontId="22" fillId="8" borderId="17" xfId="0" applyFont="1" applyFill="1" applyBorder="1" applyAlignment="1">
      <alignment horizontal="center" vertical="center"/>
    </xf>
    <xf numFmtId="3" fontId="23" fillId="8" borderId="20" xfId="1" applyNumberFormat="1" applyFont="1" applyFill="1" applyBorder="1" applyAlignment="1">
      <alignment horizontal="right" vertical="center" indent="1"/>
    </xf>
    <xf numFmtId="3" fontId="23" fillId="8" borderId="21" xfId="1" applyNumberFormat="1" applyFont="1" applyFill="1" applyBorder="1" applyAlignment="1">
      <alignment horizontal="right" vertical="center" indent="1"/>
    </xf>
    <xf numFmtId="3" fontId="23" fillId="8" borderId="22" xfId="1" applyNumberFormat="1" applyFont="1" applyFill="1" applyBorder="1" applyAlignment="1">
      <alignment horizontal="right" vertical="center" indent="1"/>
    </xf>
    <xf numFmtId="3" fontId="23" fillId="8" borderId="23" xfId="1" applyNumberFormat="1" applyFont="1" applyFill="1" applyBorder="1" applyAlignment="1">
      <alignment horizontal="right" vertical="center" indent="1"/>
    </xf>
    <xf numFmtId="3" fontId="22" fillId="8" borderId="0" xfId="0" applyNumberFormat="1" applyFont="1" applyFill="1" applyAlignment="1">
      <alignment horizontal="right" vertical="center" indent="1"/>
    </xf>
    <xf numFmtId="0" fontId="22" fillId="8" borderId="7" xfId="0" applyFont="1" applyFill="1" applyBorder="1" applyAlignment="1">
      <alignment horizontal="center" vertical="center"/>
    </xf>
    <xf numFmtId="0" fontId="22" fillId="8" borderId="13" xfId="0" applyFont="1" applyFill="1" applyBorder="1" applyAlignment="1">
      <alignment horizontal="center" vertical="center"/>
    </xf>
    <xf numFmtId="3" fontId="23" fillId="8" borderId="7" xfId="1" applyNumberFormat="1" applyFont="1" applyFill="1" applyBorder="1" applyAlignment="1">
      <alignment horizontal="right" vertical="center" indent="1"/>
    </xf>
    <xf numFmtId="3" fontId="23" fillId="8" borderId="2" xfId="1" applyNumberFormat="1" applyFont="1" applyFill="1" applyBorder="1" applyAlignment="1">
      <alignment horizontal="right" vertical="center" indent="1"/>
    </xf>
    <xf numFmtId="3" fontId="23" fillId="8" borderId="11" xfId="1" applyNumberFormat="1" applyFont="1" applyFill="1" applyBorder="1" applyAlignment="1">
      <alignment horizontal="right" vertical="center" indent="1"/>
    </xf>
    <xf numFmtId="3" fontId="23" fillId="8" borderId="6" xfId="1" applyNumberFormat="1" applyFont="1" applyFill="1" applyBorder="1" applyAlignment="1">
      <alignment horizontal="right" vertical="center" indent="1"/>
    </xf>
    <xf numFmtId="3" fontId="23" fillId="8" borderId="24" xfId="1" applyNumberFormat="1" applyFont="1" applyFill="1" applyBorder="1" applyAlignment="1">
      <alignment horizontal="right" vertical="center" indent="1"/>
    </xf>
    <xf numFmtId="0" fontId="23" fillId="8" borderId="7" xfId="0" applyFont="1" applyFill="1" applyBorder="1" applyAlignment="1">
      <alignment horizontal="center" vertical="center"/>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4" fillId="8" borderId="1" xfId="0" applyFont="1" applyFill="1" applyBorder="1" applyAlignment="1">
      <alignment horizontal="right" vertical="center"/>
    </xf>
    <xf numFmtId="0" fontId="24" fillId="8" borderId="14" xfId="0" applyFont="1" applyFill="1" applyBorder="1" applyAlignment="1">
      <alignment horizontal="right" vertical="center"/>
    </xf>
    <xf numFmtId="3" fontId="23" fillId="8" borderId="25" xfId="1" applyNumberFormat="1" applyFont="1" applyFill="1" applyBorder="1" applyAlignment="1">
      <alignment horizontal="right" vertical="center" indent="1"/>
    </xf>
    <xf numFmtId="3" fontId="23" fillId="8" borderId="26" xfId="1" applyNumberFormat="1" applyFont="1" applyFill="1" applyBorder="1" applyAlignment="1">
      <alignment horizontal="right" vertical="center" indent="1"/>
    </xf>
    <xf numFmtId="3" fontId="23" fillId="8" borderId="27" xfId="1" applyNumberFormat="1" applyFont="1" applyFill="1" applyBorder="1" applyAlignment="1">
      <alignment horizontal="right" vertical="center" indent="1"/>
    </xf>
    <xf numFmtId="3" fontId="23" fillId="8" borderId="28" xfId="1" applyNumberFormat="1" applyFont="1" applyFill="1" applyBorder="1" applyAlignment="1">
      <alignment horizontal="right" vertical="center" indent="1"/>
    </xf>
    <xf numFmtId="3" fontId="23" fillId="8" borderId="29" xfId="1" applyNumberFormat="1" applyFont="1" applyFill="1" applyBorder="1" applyAlignment="1">
      <alignment horizontal="right" vertical="center" indent="1"/>
    </xf>
    <xf numFmtId="3" fontId="23" fillId="8" borderId="0" xfId="0" applyNumberFormat="1" applyFont="1" applyFill="1" applyAlignment="1">
      <alignment horizontal="right" vertical="center" indent="1"/>
    </xf>
    <xf numFmtId="0" fontId="23" fillId="8" borderId="2" xfId="4" applyFont="1" applyFill="1" applyBorder="1" applyAlignment="1">
      <alignment wrapText="1"/>
    </xf>
    <xf numFmtId="0" fontId="24" fillId="8" borderId="24" xfId="0" applyFont="1" applyFill="1" applyBorder="1" applyAlignment="1">
      <alignment horizontal="right" vertical="center"/>
    </xf>
    <xf numFmtId="0" fontId="23" fillId="8" borderId="2" xfId="5" applyFont="1" applyFill="1" applyBorder="1" applyAlignment="1">
      <alignment wrapText="1"/>
    </xf>
    <xf numFmtId="0" fontId="25" fillId="8" borderId="14" xfId="0" applyFont="1" applyFill="1" applyBorder="1" applyAlignment="1">
      <alignment horizontal="right" vertical="center"/>
    </xf>
    <xf numFmtId="0" fontId="23" fillId="8" borderId="9" xfId="0" applyFont="1" applyFill="1" applyBorder="1" applyAlignment="1">
      <alignment horizontal="center" vertical="center"/>
    </xf>
    <xf numFmtId="0" fontId="22" fillId="8" borderId="10" xfId="0" applyFont="1" applyFill="1" applyBorder="1" applyAlignment="1">
      <alignment vertical="center"/>
    </xf>
    <xf numFmtId="0" fontId="22" fillId="8" borderId="15" xfId="0" applyFont="1" applyFill="1" applyBorder="1" applyAlignment="1">
      <alignment vertical="center"/>
    </xf>
    <xf numFmtId="3" fontId="23" fillId="8" borderId="9" xfId="1" applyNumberFormat="1" applyFont="1" applyFill="1" applyBorder="1" applyAlignment="1">
      <alignment horizontal="right" vertical="center" indent="1"/>
    </xf>
    <xf numFmtId="3" fontId="23" fillId="8" borderId="30" xfId="1" applyNumberFormat="1" applyFont="1" applyFill="1" applyBorder="1" applyAlignment="1">
      <alignment horizontal="right" vertical="center" indent="1"/>
    </xf>
    <xf numFmtId="3" fontId="23" fillId="8" borderId="31" xfId="1" applyNumberFormat="1" applyFont="1" applyFill="1" applyBorder="1" applyAlignment="1">
      <alignment horizontal="right" vertical="center" indent="1"/>
    </xf>
    <xf numFmtId="3" fontId="23" fillId="8" borderId="32" xfId="1" applyNumberFormat="1" applyFont="1" applyFill="1" applyBorder="1" applyAlignment="1">
      <alignment horizontal="right" vertical="center" indent="1"/>
    </xf>
    <xf numFmtId="3" fontId="23" fillId="8" borderId="33" xfId="1" applyNumberFormat="1" applyFont="1" applyFill="1" applyBorder="1" applyAlignment="1">
      <alignment horizontal="right" vertical="center" indent="1"/>
    </xf>
    <xf numFmtId="0" fontId="21" fillId="0" borderId="71" xfId="0" applyFont="1" applyBorder="1" applyAlignment="1">
      <alignment horizontal="left" vertical="center"/>
    </xf>
    <xf numFmtId="0" fontId="4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3" fontId="3" fillId="0" borderId="0" xfId="0" applyNumberFormat="1" applyFont="1" applyAlignment="1">
      <alignment vertical="center"/>
    </xf>
    <xf numFmtId="0" fontId="21" fillId="0" borderId="0" xfId="0" applyFont="1" applyAlignment="1">
      <alignment horizontal="right" vertical="center"/>
    </xf>
    <xf numFmtId="0" fontId="44" fillId="0" borderId="0" xfId="0" applyFont="1" applyAlignment="1">
      <alignment vertical="center"/>
    </xf>
    <xf numFmtId="0" fontId="44" fillId="0" borderId="2" xfId="0" applyFont="1" applyFill="1" applyBorder="1" applyAlignment="1">
      <alignment horizontal="center" vertical="center" wrapText="1" shrinkToFit="1"/>
    </xf>
    <xf numFmtId="3" fontId="44" fillId="8" borderId="2" xfId="1" applyNumberFormat="1" applyFont="1" applyFill="1" applyBorder="1" applyAlignment="1">
      <alignment horizontal="right" vertical="center"/>
    </xf>
    <xf numFmtId="3" fontId="44" fillId="8" borderId="0" xfId="0" applyNumberFormat="1" applyFont="1" applyFill="1" applyAlignment="1">
      <alignment horizontal="right" vertical="center"/>
    </xf>
    <xf numFmtId="3" fontId="44" fillId="0" borderId="2" xfId="1" applyNumberFormat="1" applyFont="1" applyFill="1" applyBorder="1" applyAlignment="1">
      <alignment horizontal="right" vertical="center"/>
    </xf>
    <xf numFmtId="0" fontId="45" fillId="0" borderId="2" xfId="0" applyFont="1" applyFill="1" applyBorder="1" applyAlignment="1">
      <alignment horizontal="center" vertical="center"/>
    </xf>
    <xf numFmtId="0" fontId="44" fillId="0" borderId="34" xfId="0" applyFont="1" applyFill="1" applyBorder="1" applyAlignment="1">
      <alignment horizontal="left" vertical="center" indent="1"/>
    </xf>
    <xf numFmtId="3" fontId="45" fillId="8" borderId="2" xfId="1" applyNumberFormat="1" applyFont="1" applyFill="1" applyBorder="1" applyAlignment="1">
      <alignment horizontal="right" vertical="center"/>
    </xf>
    <xf numFmtId="3" fontId="45" fillId="0" borderId="2" xfId="1" applyNumberFormat="1" applyFont="1" applyFill="1" applyBorder="1" applyAlignment="1">
      <alignment horizontal="right" vertical="center"/>
    </xf>
    <xf numFmtId="3" fontId="45" fillId="8" borderId="0" xfId="0" applyNumberFormat="1" applyFont="1" applyFill="1" applyAlignment="1">
      <alignment horizontal="right" vertical="center"/>
    </xf>
    <xf numFmtId="0" fontId="45" fillId="0" borderId="34" xfId="0" applyFont="1" applyFill="1" applyBorder="1" applyAlignment="1">
      <alignment vertical="center"/>
    </xf>
    <xf numFmtId="0" fontId="45" fillId="0" borderId="2" xfId="0" applyFont="1" applyFill="1" applyBorder="1" applyAlignment="1">
      <alignment horizontal="left" vertical="center"/>
    </xf>
    <xf numFmtId="0" fontId="45" fillId="0" borderId="1" xfId="0" applyFont="1" applyFill="1" applyBorder="1" applyAlignment="1">
      <alignment horizontal="left" vertical="center" indent="1"/>
    </xf>
    <xf numFmtId="0" fontId="45" fillId="0" borderId="1" xfId="0" applyFont="1" applyFill="1" applyBorder="1" applyAlignment="1">
      <alignment vertical="center"/>
    </xf>
    <xf numFmtId="0" fontId="45" fillId="0" borderId="6" xfId="0" applyFont="1" applyFill="1" applyBorder="1" applyAlignment="1">
      <alignment vertical="center"/>
    </xf>
    <xf numFmtId="0" fontId="44" fillId="0" borderId="2" xfId="0" applyFont="1" applyFill="1" applyBorder="1" applyAlignment="1">
      <alignment horizontal="left" vertical="center"/>
    </xf>
    <xf numFmtId="0" fontId="48" fillId="0" borderId="2" xfId="0" applyFont="1" applyFill="1" applyBorder="1" applyAlignment="1">
      <alignment horizontal="right" vertical="center"/>
    </xf>
    <xf numFmtId="0" fontId="45" fillId="0" borderId="34" xfId="0" applyFont="1" applyFill="1" applyBorder="1" applyAlignment="1">
      <alignment horizontal="left" vertical="center"/>
    </xf>
    <xf numFmtId="0" fontId="45" fillId="0" borderId="1" xfId="0" applyFont="1" applyFill="1" applyBorder="1" applyAlignment="1">
      <alignment horizontal="left" vertical="center"/>
    </xf>
    <xf numFmtId="0" fontId="45" fillId="0" borderId="6" xfId="0" applyFont="1" applyFill="1" applyBorder="1" applyAlignment="1">
      <alignment horizontal="left" vertical="center"/>
    </xf>
    <xf numFmtId="0" fontId="46" fillId="0" borderId="2" xfId="0" applyFont="1" applyFill="1" applyBorder="1" applyAlignment="1">
      <alignment horizontal="right" vertical="center"/>
    </xf>
    <xf numFmtId="0" fontId="45" fillId="0" borderId="34" xfId="0" applyFont="1" applyFill="1" applyBorder="1" applyAlignment="1">
      <alignment horizontal="center" vertical="center"/>
    </xf>
    <xf numFmtId="0" fontId="45" fillId="0" borderId="1" xfId="0" applyFont="1" applyFill="1" applyBorder="1" applyAlignment="1">
      <alignment horizontal="center" vertical="center"/>
    </xf>
    <xf numFmtId="0" fontId="46" fillId="0" borderId="1" xfId="0" applyFont="1" applyFill="1" applyBorder="1" applyAlignment="1">
      <alignment vertical="center"/>
    </xf>
    <xf numFmtId="0" fontId="46" fillId="0" borderId="6" xfId="0" applyFont="1" applyFill="1" applyBorder="1" applyAlignment="1">
      <alignment vertical="center"/>
    </xf>
    <xf numFmtId="0" fontId="44" fillId="0" borderId="2" xfId="0" applyFont="1" applyFill="1" applyBorder="1" applyAlignment="1">
      <alignment vertical="center"/>
    </xf>
    <xf numFmtId="0" fontId="42" fillId="0" borderId="0" xfId="0" applyFont="1" applyAlignment="1">
      <alignment vertical="center"/>
    </xf>
    <xf numFmtId="4" fontId="0" fillId="0" borderId="0" xfId="0" applyNumberFormat="1" applyAlignment="1">
      <alignment vertical="center"/>
    </xf>
    <xf numFmtId="0" fontId="0" fillId="0" borderId="0" xfId="0" applyFill="1" applyAlignment="1">
      <alignment horizontal="center" vertical="center"/>
    </xf>
    <xf numFmtId="9" fontId="0" fillId="0" borderId="0" xfId="0" applyNumberFormat="1" applyFill="1" applyAlignment="1">
      <alignment horizontal="center" vertical="center"/>
    </xf>
    <xf numFmtId="0" fontId="0" fillId="0" borderId="0" xfId="0" applyFill="1" applyAlignment="1">
      <alignment horizontal="right" vertical="center"/>
    </xf>
    <xf numFmtId="0" fontId="7" fillId="0" borderId="27" xfId="0" applyFont="1" applyBorder="1" applyAlignment="1">
      <alignment horizontal="center" vertical="center" wrapText="1" shrinkToFit="1"/>
    </xf>
    <xf numFmtId="0" fontId="38" fillId="0" borderId="28" xfId="0" applyFont="1" applyFill="1" applyBorder="1" applyAlignment="1">
      <alignment horizontal="center" vertical="center" wrapText="1" shrinkToFit="1"/>
    </xf>
    <xf numFmtId="0" fontId="38" fillId="0" borderId="36" xfId="0" applyFont="1" applyFill="1" applyBorder="1" applyAlignment="1">
      <alignment horizontal="center" vertical="center" wrapText="1" shrinkToFit="1"/>
    </xf>
    <xf numFmtId="0" fontId="36" fillId="6" borderId="73" xfId="0" applyFont="1" applyFill="1" applyBorder="1" applyAlignment="1">
      <alignment horizontal="center" vertical="center"/>
    </xf>
    <xf numFmtId="0" fontId="36" fillId="5" borderId="74" xfId="0" applyFont="1" applyFill="1" applyBorder="1" applyAlignment="1">
      <alignment horizontal="center" vertical="center"/>
    </xf>
    <xf numFmtId="4" fontId="41" fillId="5" borderId="66" xfId="1" applyNumberFormat="1" applyFont="1" applyFill="1" applyBorder="1" applyAlignment="1">
      <alignment horizontal="right" vertical="center"/>
    </xf>
    <xf numFmtId="4" fontId="41" fillId="5" borderId="2" xfId="1" applyNumberFormat="1" applyFont="1" applyFill="1" applyBorder="1" applyAlignment="1">
      <alignment horizontal="right" vertical="center"/>
    </xf>
    <xf numFmtId="4" fontId="41" fillId="0" borderId="7" xfId="1" applyNumberFormat="1" applyFont="1" applyFill="1" applyBorder="1" applyAlignment="1">
      <alignment horizontal="right" vertical="center" indent="1"/>
    </xf>
    <xf numFmtId="4" fontId="41" fillId="5" borderId="66" xfId="1" applyNumberFormat="1" applyFont="1" applyFill="1" applyBorder="1" applyAlignment="1">
      <alignment horizontal="left" vertical="center"/>
    </xf>
    <xf numFmtId="0" fontId="34" fillId="0" borderId="1" xfId="0" applyFont="1" applyBorder="1" applyAlignment="1">
      <alignment vertical="center"/>
    </xf>
    <xf numFmtId="0" fontId="34" fillId="0" borderId="74" xfId="0" applyFont="1" applyBorder="1" applyAlignment="1">
      <alignment horizontal="left" vertical="center"/>
    </xf>
    <xf numFmtId="0" fontId="34" fillId="0" borderId="74" xfId="0" applyFont="1" applyBorder="1" applyAlignment="1">
      <alignment horizontal="center" vertical="center"/>
    </xf>
    <xf numFmtId="0" fontId="34" fillId="0" borderId="71" xfId="0" applyFont="1" applyBorder="1" applyAlignment="1">
      <alignment vertical="center"/>
    </xf>
    <xf numFmtId="0" fontId="34" fillId="0" borderId="75" xfId="0" applyFont="1" applyBorder="1" applyAlignment="1">
      <alignment horizontal="center" vertical="center"/>
    </xf>
    <xf numFmtId="0" fontId="39" fillId="0" borderId="74" xfId="0" applyFont="1" applyBorder="1" applyAlignment="1">
      <alignment horizontal="center" vertical="center"/>
    </xf>
    <xf numFmtId="0" fontId="36" fillId="5" borderId="76" xfId="0" applyFont="1" applyFill="1" applyBorder="1" applyAlignment="1">
      <alignment horizontal="center" vertical="center"/>
    </xf>
    <xf numFmtId="0" fontId="34" fillId="0" borderId="0" xfId="0" applyFont="1" applyBorder="1" applyAlignment="1">
      <alignment vertical="center"/>
    </xf>
    <xf numFmtId="16" fontId="34" fillId="0" borderId="1" xfId="0" applyNumberFormat="1" applyFont="1" applyFill="1" applyBorder="1" applyAlignment="1">
      <alignment horizontal="left" vertical="center"/>
    </xf>
    <xf numFmtId="0" fontId="34" fillId="0" borderId="1" xfId="0" applyFont="1" applyFill="1" applyBorder="1" applyAlignment="1">
      <alignment horizontal="center" vertical="center"/>
    </xf>
    <xf numFmtId="49" fontId="38" fillId="0" borderId="1" xfId="0" applyNumberFormat="1" applyFont="1" applyFill="1" applyBorder="1" applyAlignment="1">
      <alignment horizontal="left" vertical="center"/>
    </xf>
    <xf numFmtId="0" fontId="34" fillId="0" borderId="71" xfId="0" applyFont="1" applyBorder="1" applyAlignment="1">
      <alignment horizontal="left" vertical="center"/>
    </xf>
    <xf numFmtId="4" fontId="36" fillId="5" borderId="76" xfId="0" applyNumberFormat="1" applyFont="1" applyFill="1" applyBorder="1" applyAlignment="1">
      <alignment horizontal="center" vertical="center"/>
    </xf>
    <xf numFmtId="4" fontId="36" fillId="0" borderId="0" xfId="0" applyNumberFormat="1" applyFont="1" applyAlignment="1">
      <alignment horizontal="right" vertical="center" indent="1"/>
    </xf>
    <xf numFmtId="0" fontId="39" fillId="0" borderId="74" xfId="0" applyFont="1" applyBorder="1" applyAlignment="1">
      <alignment horizontal="right" vertical="center"/>
    </xf>
    <xf numFmtId="0" fontId="40" fillId="6" borderId="74" xfId="0" applyFont="1" applyFill="1" applyBorder="1" applyAlignment="1">
      <alignment horizontal="right" vertical="center"/>
    </xf>
    <xf numFmtId="0" fontId="40" fillId="5" borderId="74" xfId="0" applyFont="1" applyFill="1" applyBorder="1" applyAlignment="1">
      <alignment horizontal="right" vertical="center"/>
    </xf>
    <xf numFmtId="0" fontId="40" fillId="0" borderId="74" xfId="0" applyFont="1" applyFill="1" applyBorder="1" applyAlignment="1">
      <alignment horizontal="right" vertical="center"/>
    </xf>
    <xf numFmtId="0" fontId="36" fillId="6" borderId="77" xfId="0" applyFont="1" applyFill="1" applyBorder="1" applyAlignment="1">
      <alignment vertical="center"/>
    </xf>
    <xf numFmtId="3" fontId="41" fillId="6" borderId="18" xfId="1" applyNumberFormat="1" applyFont="1" applyFill="1" applyBorder="1" applyAlignment="1">
      <alignment horizontal="right" vertical="center"/>
    </xf>
    <xf numFmtId="3" fontId="41" fillId="0" borderId="78" xfId="1" applyNumberFormat="1" applyFont="1" applyFill="1" applyBorder="1" applyAlignment="1">
      <alignment horizontal="right" vertical="center"/>
    </xf>
    <xf numFmtId="3" fontId="41" fillId="5" borderId="66" xfId="1" applyNumberFormat="1" applyFont="1" applyFill="1" applyBorder="1" applyAlignment="1">
      <alignment horizontal="right" vertical="center"/>
    </xf>
    <xf numFmtId="3" fontId="41" fillId="5" borderId="2" xfId="1" applyNumberFormat="1" applyFont="1" applyFill="1" applyBorder="1" applyAlignment="1">
      <alignment horizontal="right" vertical="center"/>
    </xf>
    <xf numFmtId="3" fontId="41" fillId="0" borderId="24" xfId="1" applyNumberFormat="1" applyFont="1" applyFill="1" applyBorder="1" applyAlignment="1">
      <alignment horizontal="right" vertical="center"/>
    </xf>
    <xf numFmtId="3" fontId="41" fillId="5" borderId="7" xfId="1" applyNumberFormat="1" applyFont="1" applyFill="1" applyBorder="1" applyAlignment="1">
      <alignment horizontal="right" vertical="center"/>
    </xf>
    <xf numFmtId="3" fontId="41" fillId="5" borderId="1" xfId="1" applyNumberFormat="1" applyFont="1" applyFill="1" applyBorder="1" applyAlignment="1">
      <alignment horizontal="right" vertical="center"/>
    </xf>
    <xf numFmtId="3" fontId="34" fillId="0" borderId="0" xfId="0" applyNumberFormat="1" applyFont="1" applyAlignment="1">
      <alignment horizontal="right" vertical="center"/>
    </xf>
    <xf numFmtId="3" fontId="41" fillId="0" borderId="66" xfId="1" applyNumberFormat="1" applyFont="1" applyFill="1" applyBorder="1" applyAlignment="1">
      <alignment horizontal="right" vertical="center"/>
    </xf>
    <xf numFmtId="3" fontId="41" fillId="0" borderId="2" xfId="1" applyNumberFormat="1" applyFont="1" applyFill="1" applyBorder="1" applyAlignment="1">
      <alignment horizontal="right" vertical="center"/>
    </xf>
    <xf numFmtId="3" fontId="41" fillId="0" borderId="1" xfId="1" applyNumberFormat="1" applyFont="1" applyFill="1" applyBorder="1" applyAlignment="1">
      <alignment horizontal="right" vertical="center"/>
    </xf>
    <xf numFmtId="3" fontId="34" fillId="0" borderId="0" xfId="0" applyNumberFormat="1" applyFont="1" applyFill="1" applyAlignment="1">
      <alignment horizontal="right" vertical="center"/>
    </xf>
    <xf numFmtId="3" fontId="41" fillId="0" borderId="7" xfId="1" applyNumberFormat="1" applyFont="1" applyFill="1" applyBorder="1" applyAlignment="1">
      <alignment horizontal="right" vertical="center"/>
    </xf>
    <xf numFmtId="3" fontId="41" fillId="0" borderId="34" xfId="1" applyNumberFormat="1" applyFont="1" applyFill="1" applyBorder="1" applyAlignment="1">
      <alignment horizontal="right" vertical="center"/>
    </xf>
    <xf numFmtId="3" fontId="36" fillId="0" borderId="0" xfId="0" applyNumberFormat="1" applyFont="1" applyAlignment="1">
      <alignment horizontal="right" vertical="center"/>
    </xf>
    <xf numFmtId="3" fontId="41" fillId="5" borderId="24" xfId="1" applyNumberFormat="1" applyFont="1" applyFill="1" applyBorder="1" applyAlignment="1">
      <alignment horizontal="right" vertical="center"/>
    </xf>
    <xf numFmtId="3" fontId="41" fillId="5" borderId="29" xfId="1" applyNumberFormat="1" applyFont="1" applyFill="1" applyBorder="1" applyAlignment="1">
      <alignment horizontal="right" vertical="center"/>
    </xf>
    <xf numFmtId="3" fontId="41" fillId="5" borderId="7" xfId="1" applyNumberFormat="1" applyFont="1" applyFill="1" applyBorder="1" applyAlignment="1">
      <alignment vertical="center"/>
    </xf>
    <xf numFmtId="3" fontId="41" fillId="5" borderId="66" xfId="1" applyNumberFormat="1" applyFont="1" applyFill="1" applyBorder="1" applyAlignment="1">
      <alignment vertical="center"/>
    </xf>
    <xf numFmtId="3" fontId="41" fillId="5" borderId="2" xfId="1" applyNumberFormat="1" applyFont="1" applyFill="1" applyBorder="1" applyAlignment="1">
      <alignment vertical="center"/>
    </xf>
    <xf numFmtId="3" fontId="41" fillId="0" borderId="78" xfId="1" applyNumberFormat="1" applyFont="1" applyFill="1" applyBorder="1" applyAlignment="1">
      <alignment horizontal="right" vertical="center" indent="1"/>
    </xf>
    <xf numFmtId="3" fontId="41" fillId="6" borderId="7" xfId="1" applyNumberFormat="1" applyFont="1" applyFill="1" applyBorder="1" applyAlignment="1">
      <alignment horizontal="right" vertical="center"/>
    </xf>
    <xf numFmtId="3" fontId="41" fillId="6" borderId="6" xfId="1" applyNumberFormat="1" applyFont="1" applyFill="1" applyBorder="1" applyAlignment="1">
      <alignment horizontal="right" vertical="center"/>
    </xf>
    <xf numFmtId="3" fontId="41" fillId="6" borderId="2" xfId="1" applyNumberFormat="1" applyFont="1" applyFill="1" applyBorder="1" applyAlignment="1">
      <alignment horizontal="right" vertical="center"/>
    </xf>
    <xf numFmtId="3" fontId="41" fillId="6" borderId="34" xfId="1" applyNumberFormat="1" applyFont="1" applyFill="1" applyBorder="1" applyAlignment="1">
      <alignment horizontal="right" vertical="center"/>
    </xf>
    <xf numFmtId="3" fontId="36" fillId="0" borderId="78" xfId="0" applyNumberFormat="1" applyFont="1" applyFill="1" applyBorder="1" applyAlignment="1">
      <alignment horizontal="right" vertical="center"/>
    </xf>
    <xf numFmtId="3" fontId="41" fillId="6" borderId="29" xfId="1" applyNumberFormat="1" applyFont="1" applyFill="1" applyBorder="1" applyAlignment="1">
      <alignment horizontal="right" vertical="center"/>
    </xf>
    <xf numFmtId="3" fontId="41" fillId="5" borderId="6" xfId="1" applyNumberFormat="1" applyFont="1" applyFill="1" applyBorder="1" applyAlignment="1">
      <alignment horizontal="right" vertical="center"/>
    </xf>
    <xf numFmtId="3" fontId="41" fillId="0" borderId="6" xfId="1" applyNumberFormat="1" applyFont="1" applyFill="1" applyBorder="1" applyAlignment="1">
      <alignment horizontal="right" vertical="center"/>
    </xf>
    <xf numFmtId="3" fontId="34" fillId="0" borderId="78" xfId="0" applyNumberFormat="1" applyFont="1" applyFill="1" applyBorder="1" applyAlignment="1">
      <alignment horizontal="right" vertical="center"/>
    </xf>
    <xf numFmtId="3" fontId="41" fillId="6" borderId="49" xfId="1" applyNumberFormat="1" applyFont="1" applyFill="1" applyBorder="1" applyAlignment="1">
      <alignment horizontal="right" vertical="center"/>
    </xf>
    <xf numFmtId="3" fontId="41" fillId="6" borderId="79" xfId="1" applyNumberFormat="1" applyFont="1" applyFill="1" applyBorder="1" applyAlignment="1">
      <alignment horizontal="right" vertical="center"/>
    </xf>
    <xf numFmtId="3" fontId="41" fillId="6" borderId="80" xfId="1" applyNumberFormat="1" applyFont="1" applyFill="1" applyBorder="1" applyAlignment="1">
      <alignment horizontal="right" vertical="center"/>
    </xf>
    <xf numFmtId="3" fontId="41" fillId="6" borderId="81" xfId="1" applyNumberFormat="1" applyFont="1" applyFill="1" applyBorder="1" applyAlignment="1">
      <alignment horizontal="right" vertical="center"/>
    </xf>
    <xf numFmtId="3" fontId="41" fillId="6" borderId="53" xfId="1" applyNumberFormat="1" applyFont="1" applyFill="1" applyBorder="1" applyAlignment="1">
      <alignment horizontal="right" vertical="center"/>
    </xf>
    <xf numFmtId="3" fontId="41" fillId="6" borderId="30" xfId="1" applyNumberFormat="1" applyFont="1" applyFill="1" applyBorder="1" applyAlignment="1">
      <alignment horizontal="right" vertical="center"/>
    </xf>
    <xf numFmtId="3" fontId="41" fillId="6" borderId="33" xfId="1" applyNumberFormat="1" applyFont="1" applyFill="1" applyBorder="1" applyAlignment="1">
      <alignment horizontal="right" vertical="center"/>
    </xf>
    <xf numFmtId="0" fontId="52" fillId="0" borderId="0" xfId="0" applyFont="1" applyFill="1" applyAlignment="1">
      <alignment vertical="center"/>
    </xf>
    <xf numFmtId="0" fontId="52" fillId="0" borderId="0" xfId="0" applyFont="1" applyAlignment="1">
      <alignment vertical="center"/>
    </xf>
    <xf numFmtId="0" fontId="52" fillId="0" borderId="0" xfId="0" applyFont="1" applyAlignment="1">
      <alignment horizontal="right" vertical="center"/>
    </xf>
    <xf numFmtId="0" fontId="41" fillId="0" borderId="0" xfId="0" applyFont="1" applyAlignment="1">
      <alignmen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1" fillId="0" borderId="3" xfId="0" applyFont="1" applyFill="1" applyBorder="1" applyAlignment="1">
      <alignment horizontal="center" vertical="center" wrapText="1" shrinkToFit="1"/>
    </xf>
    <xf numFmtId="0" fontId="41" fillId="0" borderId="16"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53" fillId="6" borderId="18" xfId="0" applyFont="1" applyFill="1" applyBorder="1" applyAlignment="1">
      <alignment horizontal="center" vertical="center"/>
    </xf>
    <xf numFmtId="0" fontId="41" fillId="6" borderId="17" xfId="0" applyFont="1" applyFill="1" applyBorder="1" applyAlignment="1">
      <alignment horizontal="center" vertical="center"/>
    </xf>
    <xf numFmtId="3" fontId="53" fillId="0" borderId="0" xfId="0" applyNumberFormat="1" applyFont="1" applyAlignment="1">
      <alignment horizontal="right" vertical="center" indent="1"/>
    </xf>
    <xf numFmtId="0" fontId="53" fillId="5" borderId="7" xfId="0" applyFont="1" applyFill="1" applyBorder="1" applyAlignment="1">
      <alignment horizontal="center" vertical="center"/>
    </xf>
    <xf numFmtId="0" fontId="41" fillId="5" borderId="13" xfId="0" applyFont="1" applyFill="1" applyBorder="1" applyAlignment="1">
      <alignment horizontal="center" vertical="center"/>
    </xf>
    <xf numFmtId="0" fontId="41" fillId="0" borderId="7"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left" vertical="center"/>
    </xf>
    <xf numFmtId="0" fontId="54" fillId="0" borderId="1" xfId="0" applyFont="1" applyBorder="1" applyAlignment="1">
      <alignment horizontal="right" vertical="center"/>
    </xf>
    <xf numFmtId="0" fontId="41" fillId="0" borderId="14" xfId="0" applyFont="1" applyBorder="1" applyAlignment="1">
      <alignment horizontal="center" vertical="center"/>
    </xf>
    <xf numFmtId="3" fontId="41" fillId="0" borderId="0" xfId="0" applyNumberFormat="1" applyFont="1" applyAlignment="1">
      <alignment horizontal="right" vertical="center" indent="1"/>
    </xf>
    <xf numFmtId="0" fontId="41" fillId="0" borderId="1" xfId="0" applyFont="1" applyBorder="1" applyAlignment="1">
      <alignment horizontal="left" vertical="center" indent="1"/>
    </xf>
    <xf numFmtId="0" fontId="53" fillId="6" borderId="7" xfId="0" applyFont="1" applyFill="1" applyBorder="1" applyAlignment="1">
      <alignment horizontal="center" vertical="center"/>
    </xf>
    <xf numFmtId="0" fontId="55" fillId="6" borderId="14" xfId="0" applyFont="1" applyFill="1" applyBorder="1" applyAlignment="1">
      <alignment horizontal="right" vertical="center"/>
    </xf>
    <xf numFmtId="0" fontId="41" fillId="6" borderId="9" xfId="0" applyFont="1" applyFill="1" applyBorder="1" applyAlignment="1">
      <alignment horizontal="center" vertical="center"/>
    </xf>
    <xf numFmtId="0" fontId="53" fillId="6" borderId="10" xfId="0" applyFont="1" applyFill="1" applyBorder="1" applyAlignment="1">
      <alignment vertical="center"/>
    </xf>
    <xf numFmtId="0" fontId="53" fillId="6" borderId="15" xfId="0" applyFont="1" applyFill="1" applyBorder="1" applyAlignment="1">
      <alignment vertical="center"/>
    </xf>
    <xf numFmtId="0" fontId="26"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57" fillId="0" borderId="0" xfId="0" applyFont="1" applyAlignment="1">
      <alignment vertical="center"/>
    </xf>
    <xf numFmtId="0" fontId="56" fillId="0" borderId="0" xfId="0" applyFont="1" applyAlignment="1">
      <alignment vertical="center"/>
    </xf>
    <xf numFmtId="0" fontId="56" fillId="0" borderId="0" xfId="0" applyFont="1" applyAlignment="1">
      <alignment horizontal="right" vertical="center"/>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11" xfId="0" applyFont="1" applyBorder="1" applyAlignment="1">
      <alignment horizontal="center" vertical="center"/>
    </xf>
    <xf numFmtId="0" fontId="27" fillId="0" borderId="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2" xfId="0" applyFont="1" applyBorder="1" applyAlignment="1">
      <alignment horizontal="center" vertical="center" wrapText="1" shrinkToFit="1"/>
    </xf>
    <xf numFmtId="0" fontId="27" fillId="0" borderId="3" xfId="0" applyFont="1" applyFill="1" applyBorder="1" applyAlignment="1">
      <alignment horizontal="center" vertical="center" wrapText="1" shrinkToFit="1"/>
    </xf>
    <xf numFmtId="0" fontId="27" fillId="0" borderId="16" xfId="0" applyFont="1" applyFill="1" applyBorder="1" applyAlignment="1">
      <alignment horizontal="center" vertical="center" wrapText="1" shrinkToFit="1"/>
    </xf>
    <xf numFmtId="0" fontId="27" fillId="0" borderId="4" xfId="0" applyFont="1" applyFill="1" applyBorder="1" applyAlignment="1">
      <alignment horizontal="center" vertical="center" wrapText="1" shrinkToFit="1"/>
    </xf>
    <xf numFmtId="0" fontId="27" fillId="0" borderId="5" xfId="0" applyFont="1" applyFill="1" applyBorder="1" applyAlignment="1">
      <alignment horizontal="center" vertical="center" wrapText="1" shrinkToFit="1"/>
    </xf>
    <xf numFmtId="0" fontId="27" fillId="5" borderId="5" xfId="0" applyFont="1" applyFill="1" applyBorder="1" applyAlignment="1">
      <alignment horizontal="center" vertical="center" wrapText="1" shrinkToFit="1"/>
    </xf>
    <xf numFmtId="0" fontId="57" fillId="6" borderId="18" xfId="0" applyFont="1" applyFill="1" applyBorder="1" applyAlignment="1">
      <alignment horizontal="center" vertical="center"/>
    </xf>
    <xf numFmtId="0" fontId="57" fillId="6" borderId="17" xfId="0" applyFont="1" applyFill="1" applyBorder="1" applyAlignment="1">
      <alignment horizontal="center" vertical="center"/>
    </xf>
    <xf numFmtId="3" fontId="29" fillId="6" borderId="19" xfId="1" applyNumberFormat="1" applyFont="1" applyFill="1" applyBorder="1" applyAlignment="1">
      <alignment horizontal="right" vertical="center" indent="1"/>
    </xf>
    <xf numFmtId="3" fontId="29" fillId="6" borderId="20" xfId="1" applyNumberFormat="1" applyFont="1" applyFill="1" applyBorder="1" applyAlignment="1">
      <alignment horizontal="right" vertical="center" indent="1"/>
    </xf>
    <xf numFmtId="3" fontId="29" fillId="6" borderId="21" xfId="1" applyNumberFormat="1" applyFont="1" applyFill="1" applyBorder="1" applyAlignment="1">
      <alignment horizontal="right" vertical="center" indent="1"/>
    </xf>
    <xf numFmtId="3" fontId="29" fillId="6" borderId="22" xfId="1" applyNumberFormat="1" applyFont="1" applyFill="1" applyBorder="1" applyAlignment="1">
      <alignment horizontal="right" vertical="center" indent="1"/>
    </xf>
    <xf numFmtId="3" fontId="29" fillId="6" borderId="23" xfId="1" applyNumberFormat="1" applyFont="1" applyFill="1" applyBorder="1" applyAlignment="1">
      <alignment horizontal="right" vertical="center" indent="1"/>
    </xf>
    <xf numFmtId="3" fontId="57" fillId="0" borderId="0" xfId="0" applyNumberFormat="1" applyFont="1" applyAlignment="1">
      <alignment horizontal="right" vertical="center" indent="1"/>
    </xf>
    <xf numFmtId="0" fontId="57" fillId="5" borderId="7" xfId="0" applyFont="1" applyFill="1" applyBorder="1" applyAlignment="1">
      <alignment horizontal="center" vertical="center"/>
    </xf>
    <xf numFmtId="0" fontId="57" fillId="5" borderId="13" xfId="0" applyFont="1" applyFill="1" applyBorder="1" applyAlignment="1">
      <alignment horizontal="center" vertical="center"/>
    </xf>
    <xf numFmtId="3" fontId="29" fillId="5" borderId="7" xfId="1" applyNumberFormat="1" applyFont="1" applyFill="1" applyBorder="1" applyAlignment="1">
      <alignment horizontal="right" vertical="center" indent="1"/>
    </xf>
    <xf numFmtId="3" fontId="29" fillId="5" borderId="2" xfId="1" applyNumberFormat="1" applyFont="1" applyFill="1" applyBorder="1" applyAlignment="1">
      <alignment horizontal="right" vertical="center" indent="1"/>
    </xf>
    <xf numFmtId="3" fontId="29" fillId="5" borderId="11" xfId="1" applyNumberFormat="1" applyFont="1" applyFill="1" applyBorder="1" applyAlignment="1">
      <alignment horizontal="right" vertical="center" indent="1"/>
    </xf>
    <xf numFmtId="3" fontId="29" fillId="5" borderId="6" xfId="1" applyNumberFormat="1" applyFont="1" applyFill="1" applyBorder="1" applyAlignment="1">
      <alignment horizontal="right" vertical="center" indent="1"/>
    </xf>
    <xf numFmtId="3" fontId="29" fillId="5" borderId="24" xfId="1" applyNumberFormat="1" applyFont="1" applyFill="1" applyBorder="1" applyAlignment="1">
      <alignment horizontal="right" vertical="center" indent="1"/>
    </xf>
    <xf numFmtId="0" fontId="56" fillId="0" borderId="7" xfId="0" applyFont="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left" vertical="center"/>
    </xf>
    <xf numFmtId="0" fontId="58" fillId="0" borderId="1" xfId="0" applyFont="1" applyBorder="1" applyAlignment="1">
      <alignment horizontal="right" vertical="center"/>
    </xf>
    <xf numFmtId="0" fontId="58" fillId="0" borderId="14" xfId="0" applyFont="1" applyBorder="1" applyAlignment="1">
      <alignment horizontal="right" vertical="center"/>
    </xf>
    <xf numFmtId="3" fontId="29" fillId="0" borderId="25" xfId="1" applyNumberFormat="1" applyFont="1" applyFill="1" applyBorder="1" applyAlignment="1">
      <alignment horizontal="right" vertical="center" indent="1"/>
    </xf>
    <xf numFmtId="3" fontId="29" fillId="0" borderId="26" xfId="1" applyNumberFormat="1" applyFont="1" applyFill="1" applyBorder="1" applyAlignment="1">
      <alignment horizontal="right" vertical="center" indent="1"/>
    </xf>
    <xf numFmtId="3" fontId="29" fillId="0" borderId="27" xfId="1" applyNumberFormat="1" applyFont="1" applyFill="1" applyBorder="1" applyAlignment="1">
      <alignment horizontal="right" vertical="center" indent="1"/>
    </xf>
    <xf numFmtId="3" fontId="29" fillId="0" borderId="28" xfId="1" applyNumberFormat="1" applyFont="1" applyFill="1" applyBorder="1" applyAlignment="1">
      <alignment horizontal="right" vertical="center" indent="1"/>
    </xf>
    <xf numFmtId="3" fontId="29" fillId="0" borderId="29" xfId="1" applyNumberFormat="1" applyFont="1" applyFill="1" applyBorder="1" applyAlignment="1">
      <alignment horizontal="right" vertical="center" indent="1"/>
    </xf>
    <xf numFmtId="3" fontId="56" fillId="0" borderId="0" xfId="0" applyNumberFormat="1" applyFont="1" applyAlignment="1">
      <alignment horizontal="right" vertical="center" indent="1"/>
    </xf>
    <xf numFmtId="3" fontId="29" fillId="0" borderId="7" xfId="1" applyNumberFormat="1" applyFont="1" applyFill="1" applyBorder="1" applyAlignment="1">
      <alignment horizontal="right" vertical="center" indent="1"/>
    </xf>
    <xf numFmtId="3" fontId="29" fillId="0" borderId="2" xfId="1" applyNumberFormat="1" applyFont="1" applyFill="1" applyBorder="1" applyAlignment="1">
      <alignment horizontal="right" vertical="center" indent="1"/>
    </xf>
    <xf numFmtId="3" fontId="29" fillId="0" borderId="11" xfId="1" applyNumberFormat="1" applyFont="1" applyFill="1" applyBorder="1" applyAlignment="1">
      <alignment horizontal="right" vertical="center" indent="1"/>
    </xf>
    <xf numFmtId="3" fontId="29" fillId="0" borderId="6" xfId="1" applyNumberFormat="1" applyFont="1" applyFill="1" applyBorder="1" applyAlignment="1">
      <alignment horizontal="right" vertical="center" indent="1"/>
    </xf>
    <xf numFmtId="3" fontId="29" fillId="0" borderId="24" xfId="1" applyNumberFormat="1" applyFont="1" applyFill="1" applyBorder="1" applyAlignment="1">
      <alignment horizontal="right" vertical="center" indent="1"/>
    </xf>
    <xf numFmtId="0" fontId="57" fillId="6" borderId="7" xfId="0" applyFont="1" applyFill="1" applyBorder="1" applyAlignment="1">
      <alignment horizontal="center" vertical="center"/>
    </xf>
    <xf numFmtId="0" fontId="59" fillId="6" borderId="14" xfId="0" applyFont="1" applyFill="1" applyBorder="1" applyAlignment="1">
      <alignment horizontal="right" vertical="center"/>
    </xf>
    <xf numFmtId="3" fontId="29" fillId="6" borderId="7" xfId="1" applyNumberFormat="1" applyFont="1" applyFill="1" applyBorder="1" applyAlignment="1">
      <alignment horizontal="right" vertical="center" indent="1"/>
    </xf>
    <xf numFmtId="3" fontId="29" fillId="6" borderId="2" xfId="1" applyNumberFormat="1" applyFont="1" applyFill="1" applyBorder="1" applyAlignment="1">
      <alignment horizontal="right" vertical="center" indent="1"/>
    </xf>
    <xf numFmtId="3" fontId="29" fillId="6" borderId="11" xfId="1" applyNumberFormat="1" applyFont="1" applyFill="1" applyBorder="1" applyAlignment="1">
      <alignment horizontal="right" vertical="center" indent="1"/>
    </xf>
    <xf numFmtId="3" fontId="29" fillId="6" borderId="6" xfId="1" applyNumberFormat="1" applyFont="1" applyFill="1" applyBorder="1" applyAlignment="1">
      <alignment horizontal="right" vertical="center" indent="1"/>
    </xf>
    <xf numFmtId="3" fontId="29" fillId="6" borderId="24" xfId="1" applyNumberFormat="1" applyFont="1" applyFill="1" applyBorder="1" applyAlignment="1">
      <alignment horizontal="right" vertical="center" indent="1"/>
    </xf>
    <xf numFmtId="0" fontId="28" fillId="0" borderId="1" xfId="0" applyFont="1" applyFill="1" applyBorder="1" applyAlignment="1">
      <alignment horizontal="left" vertical="center"/>
    </xf>
    <xf numFmtId="0" fontId="59" fillId="0" borderId="14" xfId="0" applyFont="1" applyFill="1" applyBorder="1" applyAlignment="1">
      <alignment horizontal="right" vertical="center"/>
    </xf>
    <xf numFmtId="0" fontId="57" fillId="0" borderId="7" xfId="0" applyFont="1" applyFill="1" applyBorder="1" applyAlignment="1">
      <alignment horizontal="center" vertical="center"/>
    </xf>
    <xf numFmtId="3" fontId="57" fillId="0" borderId="0" xfId="0" applyNumberFormat="1" applyFont="1" applyFill="1" applyAlignment="1">
      <alignment horizontal="right" vertical="center" indent="1"/>
    </xf>
    <xf numFmtId="0" fontId="56" fillId="0" borderId="7" xfId="0" applyFont="1" applyFill="1" applyBorder="1" applyAlignment="1">
      <alignment horizontal="center" vertical="center"/>
    </xf>
    <xf numFmtId="0" fontId="59" fillId="5" borderId="14" xfId="0" applyFont="1" applyFill="1" applyBorder="1" applyAlignment="1">
      <alignment horizontal="right" vertical="center"/>
    </xf>
    <xf numFmtId="0" fontId="28" fillId="5" borderId="1" xfId="0" applyFont="1" applyFill="1" applyBorder="1" applyAlignment="1">
      <alignment horizontal="left" vertical="center"/>
    </xf>
    <xf numFmtId="0" fontId="27" fillId="0" borderId="1" xfId="0" applyFont="1" applyFill="1" applyBorder="1" applyAlignment="1">
      <alignment horizontal="left" vertical="center"/>
    </xf>
    <xf numFmtId="0" fontId="58" fillId="0" borderId="14" xfId="0" applyFont="1" applyFill="1" applyBorder="1" applyAlignment="1">
      <alignment horizontal="right" vertical="center"/>
    </xf>
    <xf numFmtId="0" fontId="56" fillId="6" borderId="9" xfId="0" applyFont="1" applyFill="1" applyBorder="1" applyAlignment="1">
      <alignment horizontal="center" vertical="center"/>
    </xf>
    <xf numFmtId="0" fontId="57" fillId="6" borderId="10" xfId="0" applyFont="1" applyFill="1" applyBorder="1" applyAlignment="1">
      <alignment vertical="center"/>
    </xf>
    <xf numFmtId="0" fontId="57" fillId="6" borderId="15" xfId="0" applyFont="1" applyFill="1" applyBorder="1" applyAlignment="1">
      <alignment vertical="center"/>
    </xf>
    <xf numFmtId="3" fontId="29" fillId="6" borderId="9" xfId="1" applyNumberFormat="1" applyFont="1" applyFill="1" applyBorder="1" applyAlignment="1">
      <alignment horizontal="right" vertical="center" indent="1"/>
    </xf>
    <xf numFmtId="3" fontId="29" fillId="6" borderId="30" xfId="1" applyNumberFormat="1" applyFont="1" applyFill="1" applyBorder="1" applyAlignment="1">
      <alignment horizontal="right" vertical="center" indent="1"/>
    </xf>
    <xf numFmtId="3" fontId="29" fillId="6" borderId="31" xfId="1" applyNumberFormat="1" applyFont="1" applyFill="1" applyBorder="1" applyAlignment="1">
      <alignment horizontal="right" vertical="center" indent="1"/>
    </xf>
    <xf numFmtId="3" fontId="29" fillId="6" borderId="32" xfId="1" applyNumberFormat="1" applyFont="1" applyFill="1" applyBorder="1" applyAlignment="1">
      <alignment horizontal="right" vertical="center" indent="1"/>
    </xf>
    <xf numFmtId="3" fontId="29" fillId="6" borderId="33" xfId="1" applyNumberFormat="1" applyFont="1" applyFill="1" applyBorder="1" applyAlignment="1">
      <alignment horizontal="right" vertical="center" indent="1"/>
    </xf>
    <xf numFmtId="3" fontId="41" fillId="0" borderId="67" xfId="1" applyNumberFormat="1" applyFont="1" applyFill="1" applyBorder="1" applyAlignment="1">
      <alignment horizontal="right" vertical="center" indent="1"/>
    </xf>
    <xf numFmtId="0" fontId="42" fillId="8" borderId="0" xfId="0" applyFont="1" applyFill="1" applyAlignment="1">
      <alignment vertical="center"/>
    </xf>
    <xf numFmtId="0" fontId="0" fillId="8" borderId="0" xfId="0" applyFill="1" applyAlignment="1">
      <alignment vertical="center"/>
    </xf>
    <xf numFmtId="0" fontId="35" fillId="8" borderId="0" xfId="0" applyFont="1" applyFill="1" applyAlignment="1">
      <alignment vertical="center"/>
    </xf>
    <xf numFmtId="0" fontId="0" fillId="8" borderId="0" xfId="0" applyFill="1" applyAlignment="1">
      <alignment horizontal="right" vertical="center"/>
    </xf>
    <xf numFmtId="3" fontId="41" fillId="5" borderId="66" xfId="1" applyNumberFormat="1" applyFont="1" applyFill="1" applyBorder="1" applyAlignment="1">
      <alignment horizontal="right" vertical="center" indent="1"/>
    </xf>
    <xf numFmtId="0" fontId="36" fillId="8" borderId="7" xfId="0" applyFont="1" applyFill="1" applyBorder="1" applyAlignment="1">
      <alignment horizontal="center" vertical="center"/>
    </xf>
    <xf numFmtId="0" fontId="36" fillId="8" borderId="1" xfId="0" applyFont="1" applyFill="1" applyBorder="1" applyAlignment="1">
      <alignment horizontal="center" vertical="center"/>
    </xf>
    <xf numFmtId="0" fontId="36" fillId="8" borderId="1" xfId="0" applyFont="1" applyFill="1" applyBorder="1" applyAlignment="1">
      <alignment horizontal="left" vertical="center"/>
    </xf>
    <xf numFmtId="0" fontId="40" fillId="8" borderId="1" xfId="0" applyFont="1" applyFill="1" applyBorder="1" applyAlignment="1">
      <alignment horizontal="right" vertical="center"/>
    </xf>
    <xf numFmtId="0" fontId="40" fillId="0" borderId="14" xfId="0" applyFont="1" applyBorder="1" applyAlignment="1">
      <alignment horizontal="right" vertical="center"/>
    </xf>
    <xf numFmtId="3" fontId="53" fillId="0" borderId="25" xfId="1" applyNumberFormat="1" applyFont="1" applyFill="1" applyBorder="1" applyAlignment="1">
      <alignment horizontal="right" vertical="center" indent="1"/>
    </xf>
    <xf numFmtId="3" fontId="53" fillId="0" borderId="26" xfId="1" applyNumberFormat="1" applyFont="1" applyFill="1" applyBorder="1" applyAlignment="1">
      <alignment horizontal="right" vertical="center" indent="1"/>
    </xf>
    <xf numFmtId="3" fontId="53" fillId="0" borderId="47" xfId="1" applyNumberFormat="1" applyFont="1" applyFill="1" applyBorder="1" applyAlignment="1">
      <alignment horizontal="right" vertical="center" indent="1"/>
    </xf>
    <xf numFmtId="3" fontId="53" fillId="0" borderId="59" xfId="1" applyNumberFormat="1" applyFont="1" applyFill="1" applyBorder="1" applyAlignment="1">
      <alignment horizontal="right" vertical="center" indent="1"/>
    </xf>
    <xf numFmtId="0" fontId="34" fillId="8" borderId="82" xfId="0" applyFont="1" applyFill="1" applyBorder="1" applyAlignment="1">
      <alignment horizontal="center" vertical="center"/>
    </xf>
    <xf numFmtId="0" fontId="34" fillId="8" borderId="83" xfId="0" applyFont="1" applyFill="1" applyBorder="1" applyAlignment="1">
      <alignment horizontal="center" vertical="center"/>
    </xf>
    <xf numFmtId="0" fontId="34" fillId="8" borderId="84" xfId="0" applyFont="1" applyFill="1" applyBorder="1" applyAlignment="1">
      <alignment vertical="center"/>
    </xf>
    <xf numFmtId="0" fontId="34" fillId="8" borderId="84" xfId="0" applyFont="1" applyFill="1" applyBorder="1" applyAlignment="1">
      <alignment horizontal="left" vertical="center"/>
    </xf>
    <xf numFmtId="0" fontId="39" fillId="8" borderId="84" xfId="0" applyFont="1" applyFill="1" applyBorder="1" applyAlignment="1">
      <alignment horizontal="right" vertical="center"/>
    </xf>
    <xf numFmtId="0" fontId="39" fillId="0" borderId="85" xfId="0" applyFont="1" applyBorder="1" applyAlignment="1">
      <alignment horizontal="right" vertical="center"/>
    </xf>
    <xf numFmtId="3" fontId="41" fillId="0" borderId="82" xfId="1" applyNumberFormat="1" applyFont="1" applyFill="1" applyBorder="1" applyAlignment="1">
      <alignment horizontal="right" vertical="center" indent="1"/>
    </xf>
    <xf numFmtId="3" fontId="41" fillId="0" borderId="86" xfId="1" applyNumberFormat="1" applyFont="1" applyFill="1" applyBorder="1" applyAlignment="1">
      <alignment horizontal="right" vertical="center" indent="1"/>
    </xf>
    <xf numFmtId="3" fontId="41" fillId="0" borderId="87" xfId="1" applyNumberFormat="1" applyFont="1" applyFill="1" applyBorder="1" applyAlignment="1">
      <alignment horizontal="right" vertical="center" indent="1"/>
    </xf>
    <xf numFmtId="3" fontId="41" fillId="0" borderId="88" xfId="1" applyNumberFormat="1" applyFont="1" applyFill="1" applyBorder="1" applyAlignment="1">
      <alignment horizontal="right" vertical="center" indent="1"/>
    </xf>
    <xf numFmtId="3" fontId="41" fillId="5" borderId="86" xfId="1" applyNumberFormat="1" applyFont="1" applyFill="1" applyBorder="1" applyAlignment="1">
      <alignment horizontal="right" vertical="center" indent="1"/>
    </xf>
    <xf numFmtId="3" fontId="41" fillId="0" borderId="89" xfId="1" applyNumberFormat="1" applyFont="1" applyFill="1" applyBorder="1" applyAlignment="1">
      <alignment horizontal="right" vertical="center" indent="1"/>
    </xf>
    <xf numFmtId="0" fontId="34" fillId="8" borderId="90" xfId="0" applyFont="1" applyFill="1" applyBorder="1" applyAlignment="1">
      <alignment horizontal="center" vertical="center"/>
    </xf>
    <xf numFmtId="0" fontId="34" fillId="8" borderId="91" xfId="0" applyFont="1" applyFill="1" applyBorder="1" applyAlignment="1">
      <alignment horizontal="center" vertical="center"/>
    </xf>
    <xf numFmtId="0" fontId="34" fillId="8" borderId="92" xfId="0" applyFont="1" applyFill="1" applyBorder="1" applyAlignment="1">
      <alignment vertical="center"/>
    </xf>
    <xf numFmtId="0" fontId="34" fillId="8" borderId="91" xfId="0" applyFont="1" applyFill="1" applyBorder="1" applyAlignment="1">
      <alignment horizontal="left" vertical="center"/>
    </xf>
    <xf numFmtId="0" fontId="39" fillId="8" borderId="91" xfId="0" applyFont="1" applyFill="1" applyBorder="1" applyAlignment="1">
      <alignment horizontal="right" vertical="center"/>
    </xf>
    <xf numFmtId="0" fontId="39" fillId="0" borderId="93" xfId="0" applyFont="1" applyBorder="1" applyAlignment="1">
      <alignment horizontal="right" vertical="center"/>
    </xf>
    <xf numFmtId="3" fontId="41" fillId="0" borderId="94" xfId="1" applyNumberFormat="1" applyFont="1" applyFill="1" applyBorder="1" applyAlignment="1">
      <alignment horizontal="right" vertical="center" indent="1"/>
    </xf>
    <xf numFmtId="3" fontId="41" fillId="0" borderId="95" xfId="1" applyNumberFormat="1" applyFont="1" applyFill="1" applyBorder="1" applyAlignment="1">
      <alignment horizontal="right" vertical="center" indent="1"/>
    </xf>
    <xf numFmtId="3" fontId="41" fillId="0" borderId="96" xfId="1" applyNumberFormat="1" applyFont="1" applyFill="1" applyBorder="1" applyAlignment="1">
      <alignment horizontal="right" vertical="center" indent="1"/>
    </xf>
    <xf numFmtId="3" fontId="41" fillId="0" borderId="97" xfId="1" applyNumberFormat="1" applyFont="1" applyFill="1" applyBorder="1" applyAlignment="1">
      <alignment horizontal="right" vertical="center" indent="1"/>
    </xf>
    <xf numFmtId="3" fontId="41" fillId="5" borderId="98" xfId="1" applyNumberFormat="1" applyFont="1" applyFill="1" applyBorder="1" applyAlignment="1">
      <alignment horizontal="right" vertical="center" indent="1"/>
    </xf>
    <xf numFmtId="3" fontId="41" fillId="0" borderId="99" xfId="1" applyNumberFormat="1" applyFont="1" applyFill="1" applyBorder="1" applyAlignment="1">
      <alignment horizontal="right" vertical="center" indent="1"/>
    </xf>
    <xf numFmtId="0" fontId="34" fillId="8" borderId="84" xfId="0" applyFont="1" applyFill="1" applyBorder="1" applyAlignment="1">
      <alignment horizontal="center" vertical="center"/>
    </xf>
    <xf numFmtId="3" fontId="53" fillId="0" borderId="27" xfId="1" applyNumberFormat="1" applyFont="1" applyFill="1" applyBorder="1" applyAlignment="1">
      <alignment horizontal="right" vertical="center" indent="1"/>
    </xf>
    <xf numFmtId="3" fontId="53" fillId="0" borderId="28" xfId="1" applyNumberFormat="1" applyFont="1" applyFill="1" applyBorder="1" applyAlignment="1">
      <alignment horizontal="right" vertical="center" indent="1"/>
    </xf>
    <xf numFmtId="0" fontId="34" fillId="8" borderId="7" xfId="0" applyFont="1" applyFill="1" applyBorder="1" applyAlignment="1">
      <alignment horizontal="center" vertical="center"/>
    </xf>
    <xf numFmtId="0" fontId="34" fillId="8" borderId="1" xfId="0" applyFont="1" applyFill="1" applyBorder="1" applyAlignment="1">
      <alignment horizontal="center" vertical="center"/>
    </xf>
    <xf numFmtId="0" fontId="36" fillId="10" borderId="9" xfId="0" applyFont="1" applyFill="1" applyBorder="1" applyAlignment="1">
      <alignment horizontal="center" vertical="center"/>
    </xf>
    <xf numFmtId="0" fontId="36" fillId="10" borderId="10" xfId="0" applyFont="1" applyFill="1" applyBorder="1" applyAlignment="1">
      <alignment vertical="center"/>
    </xf>
    <xf numFmtId="0" fontId="36" fillId="10" borderId="15" xfId="0" applyFont="1" applyFill="1" applyBorder="1" applyAlignment="1">
      <alignment vertical="center"/>
    </xf>
    <xf numFmtId="3" fontId="53" fillId="10" borderId="9" xfId="1" applyNumberFormat="1" applyFont="1" applyFill="1" applyBorder="1" applyAlignment="1">
      <alignment horizontal="right" vertical="center" indent="1"/>
    </xf>
    <xf numFmtId="3" fontId="53" fillId="10" borderId="30" xfId="1" applyNumberFormat="1" applyFont="1" applyFill="1" applyBorder="1" applyAlignment="1">
      <alignment horizontal="right" vertical="center" indent="1"/>
    </xf>
    <xf numFmtId="3" fontId="53" fillId="10" borderId="31" xfId="1" applyNumberFormat="1" applyFont="1" applyFill="1" applyBorder="1" applyAlignment="1">
      <alignment horizontal="right" vertical="center" indent="1"/>
    </xf>
    <xf numFmtId="3" fontId="53" fillId="10" borderId="32" xfId="1" applyNumberFormat="1" applyFont="1" applyFill="1" applyBorder="1" applyAlignment="1">
      <alignment horizontal="right" vertical="center" indent="1"/>
    </xf>
    <xf numFmtId="3" fontId="53" fillId="10" borderId="33" xfId="1" applyNumberFormat="1" applyFont="1" applyFill="1" applyBorder="1" applyAlignment="1">
      <alignment horizontal="right" vertical="center" indent="1"/>
    </xf>
    <xf numFmtId="0" fontId="33" fillId="8" borderId="0" xfId="0" applyFont="1" applyFill="1" applyAlignment="1">
      <alignment vertical="center"/>
    </xf>
    <xf numFmtId="3" fontId="53" fillId="6" borderId="19" xfId="1" applyNumberFormat="1" applyFont="1" applyFill="1" applyBorder="1" applyAlignment="1">
      <alignment horizontal="right" vertical="center"/>
    </xf>
    <xf numFmtId="3" fontId="53" fillId="6" borderId="20" xfId="1" applyNumberFormat="1" applyFont="1" applyFill="1" applyBorder="1" applyAlignment="1">
      <alignment horizontal="right" vertical="center"/>
    </xf>
    <xf numFmtId="3" fontId="53" fillId="6" borderId="21" xfId="1" applyNumberFormat="1" applyFont="1" applyFill="1" applyBorder="1" applyAlignment="1">
      <alignment horizontal="right" vertical="center"/>
    </xf>
    <xf numFmtId="3" fontId="41" fillId="6" borderId="22" xfId="1" applyNumberFormat="1" applyFont="1" applyFill="1" applyBorder="1" applyAlignment="1">
      <alignment horizontal="right" vertical="center"/>
    </xf>
    <xf numFmtId="3" fontId="53" fillId="6" borderId="22" xfId="1" applyNumberFormat="1" applyFont="1" applyFill="1" applyBorder="1" applyAlignment="1">
      <alignment horizontal="right" vertical="center"/>
    </xf>
    <xf numFmtId="3" fontId="53" fillId="6" borderId="23" xfId="1" applyNumberFormat="1" applyFont="1" applyFill="1" applyBorder="1" applyAlignment="1">
      <alignment horizontal="right" vertical="center"/>
    </xf>
    <xf numFmtId="3" fontId="41" fillId="6" borderId="20" xfId="1" applyNumberFormat="1" applyFont="1" applyFill="1" applyBorder="1" applyAlignment="1">
      <alignment horizontal="right" vertical="center"/>
    </xf>
    <xf numFmtId="0" fontId="36" fillId="5" borderId="46" xfId="0" applyFont="1" applyFill="1" applyBorder="1" applyAlignment="1">
      <alignment horizontal="center" vertical="center"/>
    </xf>
    <xf numFmtId="3" fontId="53" fillId="5" borderId="7" xfId="1" applyNumberFormat="1" applyFont="1" applyFill="1" applyBorder="1" applyAlignment="1">
      <alignment horizontal="right" vertical="center"/>
    </xf>
    <xf numFmtId="3" fontId="53" fillId="5" borderId="2" xfId="1" applyNumberFormat="1" applyFont="1" applyFill="1" applyBorder="1" applyAlignment="1">
      <alignment horizontal="right" vertical="center"/>
    </xf>
    <xf numFmtId="3" fontId="53" fillId="5" borderId="11" xfId="1" applyNumberFormat="1" applyFont="1" applyFill="1" applyBorder="1" applyAlignment="1">
      <alignment horizontal="right" vertical="center"/>
    </xf>
    <xf numFmtId="3" fontId="53" fillId="5" borderId="6" xfId="1" applyNumberFormat="1" applyFont="1" applyFill="1" applyBorder="1" applyAlignment="1">
      <alignment horizontal="right" vertical="center"/>
    </xf>
    <xf numFmtId="3" fontId="53" fillId="5" borderId="24" xfId="1" applyNumberFormat="1" applyFont="1" applyFill="1" applyBorder="1" applyAlignment="1">
      <alignment horizontal="right" vertical="center"/>
    </xf>
    <xf numFmtId="0" fontId="34" fillId="0" borderId="34" xfId="0" applyFont="1" applyBorder="1" applyAlignment="1">
      <alignment vertical="center"/>
    </xf>
    <xf numFmtId="49" fontId="34" fillId="0" borderId="14" xfId="0" applyNumberFormat="1" applyFont="1" applyBorder="1" applyAlignment="1">
      <alignment horizontal="left" vertical="center"/>
    </xf>
    <xf numFmtId="3" fontId="53" fillId="0" borderId="7" xfId="1" applyNumberFormat="1" applyFont="1" applyFill="1" applyBorder="1" applyAlignment="1">
      <alignment horizontal="right" vertical="center"/>
    </xf>
    <xf numFmtId="3" fontId="53" fillId="0" borderId="2" xfId="1" applyNumberFormat="1" applyFont="1" applyFill="1" applyBorder="1" applyAlignment="1">
      <alignment horizontal="right" vertical="center"/>
    </xf>
    <xf numFmtId="3" fontId="53" fillId="0" borderId="11" xfId="1" applyNumberFormat="1" applyFont="1" applyFill="1" applyBorder="1" applyAlignment="1">
      <alignment horizontal="right" vertical="center"/>
    </xf>
    <xf numFmtId="3" fontId="53" fillId="0" borderId="6" xfId="1" applyNumberFormat="1" applyFont="1" applyFill="1" applyBorder="1" applyAlignment="1">
      <alignment horizontal="right" vertical="center"/>
    </xf>
    <xf numFmtId="3" fontId="53" fillId="0" borderId="24" xfId="1" applyNumberFormat="1" applyFont="1" applyFill="1" applyBorder="1" applyAlignment="1">
      <alignment horizontal="right" vertical="center"/>
    </xf>
    <xf numFmtId="49" fontId="34" fillId="0" borderId="1" xfId="0" applyNumberFormat="1" applyFont="1" applyBorder="1" applyAlignment="1">
      <alignment horizontal="left" vertical="center" wrapText="1"/>
    </xf>
    <xf numFmtId="49" fontId="34" fillId="0" borderId="1" xfId="0" applyNumberFormat="1" applyFont="1" applyBorder="1" applyAlignment="1">
      <alignment horizontal="left" vertical="center"/>
    </xf>
    <xf numFmtId="3" fontId="41" fillId="0" borderId="11" xfId="1" applyNumberFormat="1" applyFont="1" applyFill="1" applyBorder="1" applyAlignment="1">
      <alignment horizontal="right" vertical="center"/>
    </xf>
    <xf numFmtId="0" fontId="34" fillId="0" borderId="14" xfId="0" applyFont="1" applyBorder="1" applyAlignment="1">
      <alignment horizontal="left" vertical="center"/>
    </xf>
    <xf numFmtId="0" fontId="36" fillId="0" borderId="7" xfId="0" applyFont="1" applyBorder="1" applyAlignment="1">
      <alignment horizontal="center" vertical="center"/>
    </xf>
    <xf numFmtId="16" fontId="34" fillId="0" borderId="1" xfId="0" applyNumberFormat="1" applyFont="1" applyBorder="1" applyAlignment="1">
      <alignment horizontal="left" vertical="center"/>
    </xf>
    <xf numFmtId="0" fontId="34" fillId="0" borderId="1" xfId="0" applyFont="1" applyBorder="1" applyAlignment="1">
      <alignment horizontal="right" vertical="center"/>
    </xf>
    <xf numFmtId="3" fontId="41" fillId="0" borderId="25" xfId="1" applyNumberFormat="1" applyFont="1" applyFill="1" applyBorder="1" applyAlignment="1">
      <alignment horizontal="right" vertical="center"/>
    </xf>
    <xf numFmtId="3" fontId="41" fillId="0" borderId="26" xfId="1" applyNumberFormat="1" applyFont="1" applyFill="1" applyBorder="1" applyAlignment="1">
      <alignment horizontal="right" vertical="center"/>
    </xf>
    <xf numFmtId="3" fontId="41" fillId="0" borderId="27" xfId="1" applyNumberFormat="1" applyFont="1" applyFill="1" applyBorder="1" applyAlignment="1">
      <alignment horizontal="right" vertical="center"/>
    </xf>
    <xf numFmtId="3" fontId="41" fillId="0" borderId="28" xfId="1" applyNumberFormat="1" applyFont="1" applyFill="1" applyBorder="1" applyAlignment="1">
      <alignment horizontal="right" vertical="center"/>
    </xf>
    <xf numFmtId="3" fontId="41" fillId="0" borderId="29" xfId="1" applyNumberFormat="1" applyFont="1" applyFill="1" applyBorder="1" applyAlignment="1">
      <alignment horizontal="right" vertical="center"/>
    </xf>
    <xf numFmtId="0" fontId="36" fillId="0" borderId="71" xfId="0" applyFont="1" applyBorder="1" applyAlignment="1">
      <alignment vertical="center"/>
    </xf>
    <xf numFmtId="3" fontId="53" fillId="0" borderId="25" xfId="1" applyNumberFormat="1" applyFont="1" applyFill="1" applyBorder="1" applyAlignment="1">
      <alignment horizontal="right" vertical="center"/>
    </xf>
    <xf numFmtId="3" fontId="53" fillId="0" borderId="26" xfId="1" applyNumberFormat="1" applyFont="1" applyFill="1" applyBorder="1" applyAlignment="1">
      <alignment horizontal="right" vertical="center"/>
    </xf>
    <xf numFmtId="3" fontId="53" fillId="0" borderId="27" xfId="1" applyNumberFormat="1" applyFont="1" applyFill="1" applyBorder="1" applyAlignment="1">
      <alignment horizontal="right" vertical="center"/>
    </xf>
    <xf numFmtId="3" fontId="53" fillId="0" borderId="29" xfId="1" applyNumberFormat="1" applyFont="1" applyFill="1" applyBorder="1" applyAlignment="1">
      <alignment horizontal="right" vertical="center"/>
    </xf>
    <xf numFmtId="0" fontId="36" fillId="0" borderId="71" xfId="0" applyFont="1" applyBorder="1" applyAlignment="1">
      <alignment horizontal="left" vertical="center"/>
    </xf>
    <xf numFmtId="16" fontId="36" fillId="0" borderId="1" xfId="0" applyNumberFormat="1" applyFont="1" applyBorder="1" applyAlignment="1">
      <alignment horizontal="left" vertical="center"/>
    </xf>
    <xf numFmtId="3" fontId="53" fillId="6" borderId="7" xfId="1" applyNumberFormat="1" applyFont="1" applyFill="1" applyBorder="1" applyAlignment="1">
      <alignment horizontal="right" vertical="center"/>
    </xf>
    <xf numFmtId="3" fontId="53" fillId="6" borderId="2" xfId="1" applyNumberFormat="1" applyFont="1" applyFill="1" applyBorder="1" applyAlignment="1">
      <alignment horizontal="right" vertical="center"/>
    </xf>
    <xf numFmtId="3" fontId="53" fillId="6" borderId="11" xfId="1" applyNumberFormat="1" applyFont="1" applyFill="1" applyBorder="1" applyAlignment="1">
      <alignment horizontal="right" vertical="center"/>
    </xf>
    <xf numFmtId="3" fontId="53" fillId="6" borderId="6" xfId="1" applyNumberFormat="1" applyFont="1" applyFill="1" applyBorder="1" applyAlignment="1">
      <alignment horizontal="right" vertical="center"/>
    </xf>
    <xf numFmtId="3" fontId="53" fillId="6" borderId="24" xfId="1" applyNumberFormat="1" applyFont="1" applyFill="1" applyBorder="1" applyAlignment="1">
      <alignment horizontal="right" vertical="center"/>
    </xf>
    <xf numFmtId="3" fontId="41" fillId="5" borderId="11" xfId="1" applyNumberFormat="1" applyFont="1" applyFill="1" applyBorder="1" applyAlignment="1">
      <alignment horizontal="right" vertical="center"/>
    </xf>
    <xf numFmtId="0" fontId="7" fillId="5" borderId="1" xfId="0" applyFont="1" applyFill="1" applyBorder="1" applyAlignment="1">
      <alignment horizontal="left" vertical="center"/>
    </xf>
    <xf numFmtId="3" fontId="41" fillId="5" borderId="25" xfId="1" applyNumberFormat="1" applyFont="1" applyFill="1" applyBorder="1" applyAlignment="1">
      <alignment horizontal="right" vertical="center"/>
    </xf>
    <xf numFmtId="3" fontId="41" fillId="5" borderId="26" xfId="1" applyNumberFormat="1" applyFont="1" applyFill="1" applyBorder="1" applyAlignment="1">
      <alignment horizontal="right" vertical="center"/>
    </xf>
    <xf numFmtId="3" fontId="41" fillId="5" borderId="27" xfId="1" applyNumberFormat="1" applyFont="1" applyFill="1" applyBorder="1" applyAlignment="1">
      <alignment horizontal="right" vertical="center"/>
    </xf>
    <xf numFmtId="3" fontId="41" fillId="5" borderId="28" xfId="1" applyNumberFormat="1" applyFont="1" applyFill="1" applyBorder="1" applyAlignment="1">
      <alignment horizontal="right" vertical="center"/>
    </xf>
    <xf numFmtId="3" fontId="53" fillId="6" borderId="9" xfId="1" applyNumberFormat="1" applyFont="1" applyFill="1" applyBorder="1" applyAlignment="1">
      <alignment horizontal="right" vertical="center"/>
    </xf>
    <xf numFmtId="3" fontId="53" fillId="6" borderId="30" xfId="1" applyNumberFormat="1" applyFont="1" applyFill="1" applyBorder="1" applyAlignment="1">
      <alignment horizontal="right" vertical="center"/>
    </xf>
    <xf numFmtId="3" fontId="53" fillId="6" borderId="31" xfId="1" applyNumberFormat="1" applyFont="1" applyFill="1" applyBorder="1" applyAlignment="1">
      <alignment horizontal="right" vertical="center"/>
    </xf>
    <xf numFmtId="3" fontId="41" fillId="6" borderId="32" xfId="1" applyNumberFormat="1" applyFont="1" applyFill="1" applyBorder="1" applyAlignment="1">
      <alignment horizontal="right" vertical="center"/>
    </xf>
    <xf numFmtId="3" fontId="53" fillId="6" borderId="32" xfId="1" applyNumberFormat="1" applyFont="1" applyFill="1" applyBorder="1" applyAlignment="1">
      <alignment horizontal="right" vertical="center"/>
    </xf>
    <xf numFmtId="3" fontId="53" fillId="6" borderId="33" xfId="1" applyNumberFormat="1" applyFont="1" applyFill="1" applyBorder="1" applyAlignment="1">
      <alignment horizontal="right" vertical="center"/>
    </xf>
    <xf numFmtId="0" fontId="34" fillId="0" borderId="7" xfId="0" applyFont="1" applyFill="1" applyBorder="1" applyAlignment="1">
      <alignment horizontal="center" vertical="center"/>
    </xf>
    <xf numFmtId="0" fontId="40" fillId="0" borderId="14" xfId="0" applyFont="1" applyFill="1" applyBorder="1" applyAlignment="1">
      <alignment horizontal="right" vertical="center"/>
    </xf>
    <xf numFmtId="0" fontId="36" fillId="6" borderId="100" xfId="0" applyFont="1" applyFill="1" applyBorder="1" applyAlignment="1">
      <alignment horizontal="center" vertical="center"/>
    </xf>
    <xf numFmtId="0" fontId="36" fillId="5" borderId="101" xfId="0" applyFont="1" applyFill="1" applyBorder="1" applyAlignment="1">
      <alignment horizontal="center" vertical="center"/>
    </xf>
    <xf numFmtId="3" fontId="41" fillId="5" borderId="1" xfId="1" applyNumberFormat="1" applyFont="1" applyFill="1" applyBorder="1" applyAlignment="1">
      <alignment horizontal="right" vertical="center" indent="1"/>
    </xf>
    <xf numFmtId="0" fontId="39" fillId="0" borderId="59" xfId="0" applyFont="1" applyBorder="1" applyAlignment="1">
      <alignment horizontal="right" vertical="center"/>
    </xf>
    <xf numFmtId="3" fontId="41" fillId="0" borderId="68" xfId="1" applyNumberFormat="1" applyFont="1" applyFill="1" applyBorder="1" applyAlignment="1">
      <alignment horizontal="right" vertical="center" indent="1"/>
    </xf>
    <xf numFmtId="3" fontId="41" fillId="0" borderId="1" xfId="1" applyNumberFormat="1" applyFont="1" applyFill="1" applyBorder="1" applyAlignment="1">
      <alignment horizontal="right" vertical="center" indent="1"/>
    </xf>
    <xf numFmtId="0" fontId="40" fillId="6" borderId="59" xfId="0" applyFont="1" applyFill="1" applyBorder="1" applyAlignment="1">
      <alignment horizontal="right" vertical="center"/>
    </xf>
    <xf numFmtId="3" fontId="41" fillId="6" borderId="1" xfId="1" applyNumberFormat="1" applyFont="1" applyFill="1" applyBorder="1" applyAlignment="1">
      <alignment horizontal="right" vertical="center" indent="1"/>
    </xf>
    <xf numFmtId="0" fontId="40" fillId="5" borderId="59" xfId="0" applyFont="1" applyFill="1" applyBorder="1" applyAlignment="1">
      <alignment horizontal="right" vertical="center"/>
    </xf>
    <xf numFmtId="0" fontId="36" fillId="0" borderId="102" xfId="0" applyFont="1" applyBorder="1" applyAlignment="1">
      <alignment horizontal="center" vertical="center"/>
    </xf>
    <xf numFmtId="0" fontId="36" fillId="5" borderId="34" xfId="0" applyFont="1" applyFill="1" applyBorder="1" applyAlignment="1">
      <alignment vertical="center"/>
    </xf>
    <xf numFmtId="0" fontId="36" fillId="5" borderId="0" xfId="0" applyFont="1" applyFill="1" applyBorder="1" applyAlignment="1">
      <alignment vertical="center"/>
    </xf>
    <xf numFmtId="0" fontId="36" fillId="5" borderId="34" xfId="0" applyFont="1" applyFill="1" applyBorder="1" applyAlignment="1">
      <alignment horizontal="center" vertical="center"/>
    </xf>
    <xf numFmtId="0" fontId="36" fillId="5" borderId="59" xfId="0" applyFont="1" applyFill="1" applyBorder="1" applyAlignment="1">
      <alignment horizontal="center" vertical="center"/>
    </xf>
    <xf numFmtId="0" fontId="34" fillId="0" borderId="34" xfId="0" applyFont="1" applyBorder="1" applyAlignment="1">
      <alignment horizontal="center" vertical="center"/>
    </xf>
    <xf numFmtId="3" fontId="41" fillId="0" borderId="59" xfId="1" applyNumberFormat="1" applyFont="1" applyFill="1" applyBorder="1" applyAlignment="1">
      <alignment horizontal="right" vertical="center" indent="1"/>
    </xf>
    <xf numFmtId="0" fontId="8" fillId="5" borderId="59" xfId="0" applyFont="1" applyFill="1" applyBorder="1" applyAlignment="1">
      <alignment horizontal="center" vertical="center"/>
    </xf>
    <xf numFmtId="0" fontId="36" fillId="6" borderId="103" xfId="0" applyFont="1" applyFill="1" applyBorder="1" applyAlignment="1">
      <alignment vertical="center"/>
    </xf>
    <xf numFmtId="3" fontId="41" fillId="6" borderId="10" xfId="1" applyNumberFormat="1" applyFont="1" applyFill="1" applyBorder="1" applyAlignment="1">
      <alignment horizontal="right" vertical="center" indent="1"/>
    </xf>
    <xf numFmtId="0" fontId="60" fillId="0" borderId="0" xfId="0" applyFont="1" applyFill="1" applyAlignment="1">
      <alignment vertical="center"/>
    </xf>
    <xf numFmtId="0" fontId="0" fillId="0" borderId="0" xfId="0" applyFill="1" applyBorder="1" applyAlignment="1">
      <alignment vertical="center"/>
    </xf>
    <xf numFmtId="0" fontId="34" fillId="0" borderId="0" xfId="0" applyFont="1" applyFill="1" applyBorder="1" applyAlignment="1">
      <alignment vertical="center"/>
    </xf>
    <xf numFmtId="0" fontId="38" fillId="0" borderId="26" xfId="0" applyFont="1" applyFill="1" applyBorder="1" applyAlignment="1">
      <alignment horizontal="center" vertical="center" wrapText="1" shrinkToFit="1"/>
    </xf>
    <xf numFmtId="0" fontId="36" fillId="6" borderId="34" xfId="0" applyFont="1" applyFill="1" applyBorder="1" applyAlignment="1">
      <alignment horizontal="center" vertical="center"/>
    </xf>
    <xf numFmtId="3" fontId="53" fillId="6" borderId="18" xfId="1" applyNumberFormat="1" applyFont="1" applyFill="1" applyBorder="1" applyAlignment="1">
      <alignment horizontal="right" vertical="center" indent="1"/>
    </xf>
    <xf numFmtId="3" fontId="53" fillId="6" borderId="69" xfId="1" applyNumberFormat="1" applyFont="1" applyFill="1" applyBorder="1" applyAlignment="1">
      <alignment horizontal="right" vertical="center" indent="1"/>
    </xf>
    <xf numFmtId="3" fontId="53" fillId="6" borderId="70" xfId="1" applyNumberFormat="1" applyFont="1" applyFill="1" applyBorder="1" applyAlignment="1">
      <alignment horizontal="right" vertical="center" indent="1"/>
    </xf>
    <xf numFmtId="3" fontId="36" fillId="0" borderId="0" xfId="0" applyNumberFormat="1" applyFont="1" applyFill="1" applyBorder="1" applyAlignment="1">
      <alignment horizontal="right" vertical="center" indent="1"/>
    </xf>
    <xf numFmtId="0" fontId="36" fillId="0" borderId="7" xfId="0" applyFont="1" applyFill="1" applyBorder="1" applyAlignment="1">
      <alignment horizontal="center" vertical="center"/>
    </xf>
    <xf numFmtId="0" fontId="36" fillId="11" borderId="34" xfId="0" applyFont="1" applyFill="1" applyBorder="1" applyAlignment="1">
      <alignment horizontal="center" vertical="center"/>
    </xf>
    <xf numFmtId="3" fontId="53" fillId="11" borderId="7" xfId="1" applyNumberFormat="1" applyFont="1" applyFill="1" applyBorder="1" applyAlignment="1">
      <alignment horizontal="right" vertical="center" indent="1"/>
    </xf>
    <xf numFmtId="3" fontId="53" fillId="11" borderId="2" xfId="1" applyNumberFormat="1" applyFont="1" applyFill="1" applyBorder="1" applyAlignment="1">
      <alignment horizontal="right" vertical="center" indent="1"/>
    </xf>
    <xf numFmtId="3" fontId="53" fillId="11" borderId="24" xfId="1" applyNumberFormat="1" applyFont="1" applyFill="1" applyBorder="1" applyAlignment="1">
      <alignment horizontal="right" vertical="center" indent="1"/>
    </xf>
    <xf numFmtId="0" fontId="34" fillId="0" borderId="2" xfId="0" applyFont="1" applyFill="1" applyBorder="1" applyAlignment="1">
      <alignment horizontal="center" vertical="center"/>
    </xf>
    <xf numFmtId="0" fontId="34" fillId="0" borderId="34" xfId="0" applyFont="1" applyFill="1" applyBorder="1" applyAlignment="1">
      <alignment horizontal="left" vertical="center"/>
    </xf>
    <xf numFmtId="3" fontId="34" fillId="0" borderId="0" xfId="0" applyNumberFormat="1" applyFont="1" applyFill="1" applyBorder="1" applyAlignment="1">
      <alignment horizontal="right" vertical="center" indent="1"/>
    </xf>
    <xf numFmtId="0" fontId="36" fillId="11" borderId="2" xfId="0" applyFont="1" applyFill="1" applyBorder="1" applyAlignment="1">
      <alignment vertical="center"/>
    </xf>
    <xf numFmtId="0" fontId="40" fillId="6" borderId="34" xfId="0" applyFont="1" applyFill="1" applyBorder="1" applyAlignment="1">
      <alignment horizontal="right" vertical="center"/>
    </xf>
    <xf numFmtId="3" fontId="53" fillId="6" borderId="7" xfId="1" applyNumberFormat="1" applyFont="1" applyFill="1" applyBorder="1" applyAlignment="1">
      <alignment horizontal="right" vertical="center" indent="1"/>
    </xf>
    <xf numFmtId="3" fontId="53" fillId="6" borderId="2" xfId="1" applyNumberFormat="1" applyFont="1" applyFill="1" applyBorder="1" applyAlignment="1">
      <alignment horizontal="right" vertical="center" indent="1"/>
    </xf>
    <xf numFmtId="3" fontId="53" fillId="6" borderId="24" xfId="1" applyNumberFormat="1" applyFont="1" applyFill="1" applyBorder="1" applyAlignment="1">
      <alignment horizontal="right" vertical="center" indent="1"/>
    </xf>
    <xf numFmtId="0" fontId="40" fillId="11" borderId="34" xfId="0" applyFont="1" applyFill="1" applyBorder="1" applyAlignment="1">
      <alignment horizontal="right" vertical="center"/>
    </xf>
    <xf numFmtId="0" fontId="34" fillId="0" borderId="2" xfId="0" applyFont="1" applyBorder="1" applyAlignment="1">
      <alignment horizontal="center" vertical="center"/>
    </xf>
    <xf numFmtId="0" fontId="34" fillId="0" borderId="2" xfId="0" applyFont="1" applyBorder="1" applyAlignment="1">
      <alignment horizontal="left" vertical="center"/>
    </xf>
    <xf numFmtId="0" fontId="39" fillId="0" borderId="2" xfId="0" applyFont="1" applyBorder="1" applyAlignment="1">
      <alignment horizontal="left" vertical="center"/>
    </xf>
    <xf numFmtId="0" fontId="39" fillId="0" borderId="34" xfId="0" applyFont="1" applyBorder="1" applyAlignment="1">
      <alignment horizontal="right" vertical="center"/>
    </xf>
    <xf numFmtId="0" fontId="34" fillId="0" borderId="25" xfId="0" applyFont="1" applyFill="1" applyBorder="1" applyAlignment="1">
      <alignment horizontal="center" vertical="center"/>
    </xf>
    <xf numFmtId="0" fontId="8" fillId="0" borderId="2" xfId="0" applyFont="1" applyFill="1" applyBorder="1" applyAlignment="1">
      <alignment vertical="center"/>
    </xf>
    <xf numFmtId="0" fontId="34" fillId="0" borderId="102" xfId="0" applyFont="1" applyFill="1" applyBorder="1" applyAlignment="1">
      <alignment horizontal="center" vertical="center"/>
    </xf>
    <xf numFmtId="0" fontId="34" fillId="0" borderId="26" xfId="0" applyFont="1" applyBorder="1" applyAlignment="1">
      <alignment horizontal="center" vertical="center"/>
    </xf>
    <xf numFmtId="0" fontId="39" fillId="0" borderId="47" xfId="0" applyFont="1" applyBorder="1" applyAlignment="1">
      <alignment horizontal="right" vertical="center"/>
    </xf>
    <xf numFmtId="3" fontId="41" fillId="0" borderId="8" xfId="1" applyNumberFormat="1" applyFont="1" applyFill="1" applyBorder="1" applyAlignment="1">
      <alignment horizontal="right" vertical="center" indent="1"/>
    </xf>
    <xf numFmtId="3" fontId="41" fillId="0" borderId="4" xfId="1" applyNumberFormat="1" applyFont="1" applyFill="1" applyBorder="1" applyAlignment="1">
      <alignment horizontal="right" vertical="center" indent="1"/>
    </xf>
    <xf numFmtId="3" fontId="41" fillId="0" borderId="5" xfId="1" applyNumberFormat="1" applyFont="1" applyFill="1" applyBorder="1" applyAlignment="1">
      <alignment horizontal="right" vertical="center" indent="1"/>
    </xf>
    <xf numFmtId="0" fontId="36" fillId="6" borderId="104" xfId="0" applyFont="1" applyFill="1" applyBorder="1" applyAlignment="1">
      <alignment vertical="center"/>
    </xf>
    <xf numFmtId="0" fontId="36" fillId="6" borderId="54" xfId="0" applyFont="1" applyFill="1" applyBorder="1" applyAlignment="1">
      <alignment vertical="center"/>
    </xf>
    <xf numFmtId="3" fontId="53" fillId="6" borderId="79" xfId="1" applyNumberFormat="1" applyFont="1" applyFill="1" applyBorder="1" applyAlignment="1">
      <alignment horizontal="right" vertical="center" indent="1"/>
    </xf>
    <xf numFmtId="3" fontId="53" fillId="6" borderId="53" xfId="1" applyNumberFormat="1" applyFont="1" applyFill="1" applyBorder="1" applyAlignment="1">
      <alignment horizontal="right" vertical="center" indent="1"/>
    </xf>
    <xf numFmtId="3" fontId="53" fillId="6" borderId="105" xfId="1" applyNumberFormat="1" applyFont="1" applyFill="1" applyBorder="1" applyAlignment="1">
      <alignment horizontal="right" vertical="center" indent="1"/>
    </xf>
    <xf numFmtId="0" fontId="61" fillId="0" borderId="0" xfId="0" applyFont="1" applyAlignment="1">
      <alignment vertical="center"/>
    </xf>
    <xf numFmtId="3" fontId="53" fillId="6" borderId="19" xfId="1" applyNumberFormat="1" applyFont="1" applyFill="1" applyBorder="1" applyAlignment="1">
      <alignment vertical="center"/>
    </xf>
    <xf numFmtId="3" fontId="53" fillId="6" borderId="20" xfId="1" applyNumberFormat="1" applyFont="1" applyFill="1" applyBorder="1" applyAlignment="1">
      <alignment vertical="center"/>
    </xf>
    <xf numFmtId="3" fontId="53" fillId="6" borderId="56" xfId="1" applyNumberFormat="1" applyFont="1" applyFill="1" applyBorder="1" applyAlignment="1">
      <alignment vertical="center"/>
    </xf>
    <xf numFmtId="9" fontId="53" fillId="6" borderId="106" xfId="1" applyNumberFormat="1" applyFont="1" applyFill="1" applyBorder="1" applyAlignment="1">
      <alignment vertical="center"/>
    </xf>
    <xf numFmtId="3" fontId="53" fillId="6" borderId="70" xfId="1" applyNumberFormat="1" applyFont="1" applyFill="1" applyBorder="1" applyAlignment="1">
      <alignment vertical="center"/>
    </xf>
    <xf numFmtId="3" fontId="53" fillId="6" borderId="23" xfId="1" applyNumberFormat="1" applyFont="1" applyFill="1" applyBorder="1" applyAlignment="1">
      <alignment vertical="center"/>
    </xf>
    <xf numFmtId="3" fontId="53" fillId="5" borderId="7" xfId="1" applyNumberFormat="1" applyFont="1" applyFill="1" applyBorder="1" applyAlignment="1">
      <alignment vertical="center"/>
    </xf>
    <xf numFmtId="3" fontId="53" fillId="5" borderId="2" xfId="1" applyNumberFormat="1" applyFont="1" applyFill="1" applyBorder="1" applyAlignment="1">
      <alignment vertical="center"/>
    </xf>
    <xf numFmtId="3" fontId="53" fillId="5" borderId="34" xfId="1" applyNumberFormat="1" applyFont="1" applyFill="1" applyBorder="1" applyAlignment="1">
      <alignment vertical="center"/>
    </xf>
    <xf numFmtId="9" fontId="53" fillId="5" borderId="59" xfId="1" applyNumberFormat="1" applyFont="1" applyFill="1" applyBorder="1" applyAlignment="1">
      <alignment vertical="center"/>
    </xf>
    <xf numFmtId="3" fontId="53" fillId="5" borderId="24" xfId="1" applyNumberFormat="1" applyFont="1" applyFill="1" applyBorder="1" applyAlignment="1">
      <alignment vertical="center"/>
    </xf>
    <xf numFmtId="3" fontId="41" fillId="0" borderId="25" xfId="1" applyNumberFormat="1" applyFont="1" applyFill="1" applyBorder="1" applyAlignment="1">
      <alignment vertical="center"/>
    </xf>
    <xf numFmtId="3" fontId="41" fillId="0" borderId="26" xfId="1" applyNumberFormat="1" applyFont="1" applyFill="1" applyBorder="1" applyAlignment="1">
      <alignment vertical="center"/>
    </xf>
    <xf numFmtId="3" fontId="41" fillId="0" borderId="27" xfId="1" applyNumberFormat="1" applyFont="1" applyFill="1" applyBorder="1" applyAlignment="1">
      <alignment vertical="center"/>
    </xf>
    <xf numFmtId="9" fontId="41" fillId="0" borderId="28" xfId="1" applyNumberFormat="1" applyFont="1" applyFill="1" applyBorder="1" applyAlignment="1">
      <alignment vertical="center"/>
    </xf>
    <xf numFmtId="3" fontId="41" fillId="0" borderId="28" xfId="1" applyNumberFormat="1" applyFont="1" applyFill="1" applyBorder="1" applyAlignment="1">
      <alignment vertical="center"/>
    </xf>
    <xf numFmtId="3" fontId="41" fillId="0" borderId="29" xfId="1" applyNumberFormat="1" applyFont="1" applyFill="1" applyBorder="1" applyAlignment="1">
      <alignment vertical="center"/>
    </xf>
    <xf numFmtId="0" fontId="41" fillId="0" borderId="1" xfId="0" quotePrefix="1" applyFont="1" applyBorder="1" applyAlignment="1">
      <alignment horizontal="left" vertical="center"/>
    </xf>
    <xf numFmtId="0" fontId="54" fillId="0" borderId="14" xfId="0" applyFont="1" applyBorder="1" applyAlignment="1">
      <alignment horizontal="right" vertical="center"/>
    </xf>
    <xf numFmtId="0" fontId="34" fillId="0" borderId="1" xfId="0" quotePrefix="1" applyFont="1" applyBorder="1" applyAlignment="1">
      <alignment horizontal="left" vertical="center"/>
    </xf>
    <xf numFmtId="3" fontId="41" fillId="0" borderId="7" xfId="1" applyNumberFormat="1" applyFont="1" applyFill="1" applyBorder="1" applyAlignment="1">
      <alignment vertical="center"/>
    </xf>
    <xf numFmtId="3" fontId="41" fillId="0" borderId="2" xfId="1" applyNumberFormat="1" applyFont="1" applyFill="1" applyBorder="1" applyAlignment="1">
      <alignment vertical="center"/>
    </xf>
    <xf numFmtId="3" fontId="41" fillId="0" borderId="11" xfId="1" applyNumberFormat="1" applyFont="1" applyFill="1" applyBorder="1" applyAlignment="1">
      <alignment vertical="center"/>
    </xf>
    <xf numFmtId="9" fontId="41" fillId="0" borderId="6" xfId="1" applyNumberFormat="1" applyFont="1" applyFill="1" applyBorder="1" applyAlignment="1">
      <alignment vertical="center"/>
    </xf>
    <xf numFmtId="3" fontId="41" fillId="0" borderId="6" xfId="1" applyNumberFormat="1" applyFont="1" applyFill="1" applyBorder="1" applyAlignment="1">
      <alignment vertical="center"/>
    </xf>
    <xf numFmtId="3" fontId="41" fillId="0" borderId="24" xfId="1" applyNumberFormat="1" applyFont="1" applyFill="1" applyBorder="1" applyAlignment="1">
      <alignment vertical="center"/>
    </xf>
    <xf numFmtId="3" fontId="41" fillId="6" borderId="7" xfId="1" applyNumberFormat="1" applyFont="1" applyFill="1" applyBorder="1" applyAlignment="1">
      <alignment vertical="center"/>
    </xf>
    <xf numFmtId="3" fontId="41" fillId="6" borderId="2" xfId="1" applyNumberFormat="1" applyFont="1" applyFill="1" applyBorder="1" applyAlignment="1">
      <alignment vertical="center"/>
    </xf>
    <xf numFmtId="3" fontId="41" fillId="6" borderId="11" xfId="1" applyNumberFormat="1" applyFont="1" applyFill="1" applyBorder="1" applyAlignment="1">
      <alignment vertical="center"/>
    </xf>
    <xf numFmtId="9" fontId="41" fillId="6" borderId="6" xfId="1" applyNumberFormat="1" applyFont="1" applyFill="1" applyBorder="1" applyAlignment="1">
      <alignment vertical="center"/>
    </xf>
    <xf numFmtId="3" fontId="41" fillId="6" borderId="6" xfId="1" applyNumberFormat="1" applyFont="1" applyFill="1" applyBorder="1" applyAlignment="1">
      <alignment vertical="center"/>
    </xf>
    <xf numFmtId="3" fontId="41" fillId="6" borderId="24" xfId="1" applyNumberFormat="1" applyFont="1" applyFill="1" applyBorder="1" applyAlignment="1">
      <alignment vertical="center"/>
    </xf>
    <xf numFmtId="3" fontId="41" fillId="5" borderId="11" xfId="1" applyNumberFormat="1" applyFont="1" applyFill="1" applyBorder="1" applyAlignment="1">
      <alignment vertical="center"/>
    </xf>
    <xf numFmtId="9" fontId="41" fillId="5" borderId="6" xfId="1" applyNumberFormat="1" applyFont="1" applyFill="1" applyBorder="1" applyAlignment="1">
      <alignment vertical="center"/>
    </xf>
    <xf numFmtId="3" fontId="41" fillId="5" borderId="6" xfId="1" applyNumberFormat="1" applyFont="1" applyFill="1" applyBorder="1" applyAlignment="1">
      <alignment vertical="center"/>
    </xf>
    <xf numFmtId="3" fontId="41" fillId="5" borderId="24" xfId="1" applyNumberFormat="1" applyFont="1" applyFill="1" applyBorder="1" applyAlignment="1">
      <alignment vertical="center"/>
    </xf>
    <xf numFmtId="3" fontId="41" fillId="0" borderId="8" xfId="1" applyNumberFormat="1" applyFont="1" applyFill="1" applyBorder="1" applyAlignment="1">
      <alignment vertical="center"/>
    </xf>
    <xf numFmtId="3" fontId="41" fillId="0" borderId="4" xfId="1" applyNumberFormat="1" applyFont="1" applyFill="1" applyBorder="1" applyAlignment="1">
      <alignment vertical="center"/>
    </xf>
    <xf numFmtId="3" fontId="53" fillId="6" borderId="9" xfId="1" applyNumberFormat="1" applyFont="1" applyFill="1" applyBorder="1" applyAlignment="1">
      <alignment vertical="center"/>
    </xf>
    <xf numFmtId="3" fontId="53" fillId="6" borderId="30" xfId="1" applyNumberFormat="1" applyFont="1" applyFill="1" applyBorder="1" applyAlignment="1">
      <alignment vertical="center"/>
    </xf>
    <xf numFmtId="3" fontId="53" fillId="6" borderId="31" xfId="1" applyNumberFormat="1" applyFont="1" applyFill="1" applyBorder="1" applyAlignment="1">
      <alignment vertical="center"/>
    </xf>
    <xf numFmtId="9" fontId="53" fillId="6" borderId="32" xfId="1" applyNumberFormat="1" applyFont="1" applyFill="1" applyBorder="1" applyAlignment="1">
      <alignment vertical="center"/>
    </xf>
    <xf numFmtId="3" fontId="53" fillId="6" borderId="32" xfId="1" applyNumberFormat="1" applyFont="1" applyFill="1" applyBorder="1" applyAlignment="1">
      <alignment vertical="center"/>
    </xf>
    <xf numFmtId="3" fontId="53" fillId="6" borderId="33" xfId="1" applyNumberFormat="1" applyFont="1" applyFill="1" applyBorder="1" applyAlignment="1">
      <alignment vertical="center"/>
    </xf>
    <xf numFmtId="4" fontId="41" fillId="6" borderId="19" xfId="1" applyNumberFormat="1" applyFont="1" applyFill="1" applyBorder="1" applyAlignment="1">
      <alignment horizontal="right" vertical="center" indent="1"/>
    </xf>
    <xf numFmtId="4" fontId="41" fillId="6" borderId="20" xfId="1" applyNumberFormat="1" applyFont="1" applyFill="1" applyBorder="1" applyAlignment="1">
      <alignment horizontal="right" vertical="center" indent="1"/>
    </xf>
    <xf numFmtId="4" fontId="41" fillId="6" borderId="21" xfId="1" applyNumberFormat="1" applyFont="1" applyFill="1" applyBorder="1" applyAlignment="1">
      <alignment horizontal="right" vertical="center" indent="1"/>
    </xf>
    <xf numFmtId="4" fontId="41" fillId="6" borderId="22" xfId="1" applyNumberFormat="1" applyFont="1" applyFill="1" applyBorder="1" applyAlignment="1">
      <alignment horizontal="right" vertical="center" indent="1"/>
    </xf>
    <xf numFmtId="4" fontId="41" fillId="6" borderId="23" xfId="1" applyNumberFormat="1" applyFont="1" applyFill="1" applyBorder="1" applyAlignment="1">
      <alignment horizontal="right" vertical="center" indent="1"/>
    </xf>
    <xf numFmtId="4" fontId="41" fillId="5" borderId="7" xfId="1" applyNumberFormat="1" applyFont="1" applyFill="1" applyBorder="1" applyAlignment="1">
      <alignment horizontal="right" vertical="center" indent="1"/>
    </xf>
    <xf numFmtId="4" fontId="41" fillId="5" borderId="2" xfId="1" applyNumberFormat="1" applyFont="1" applyFill="1" applyBorder="1" applyAlignment="1">
      <alignment horizontal="right" vertical="center" indent="1"/>
    </xf>
    <xf numFmtId="4" fontId="41" fillId="5" borderId="11" xfId="1" applyNumberFormat="1" applyFont="1" applyFill="1" applyBorder="1" applyAlignment="1">
      <alignment horizontal="right" vertical="center" indent="1"/>
    </xf>
    <xf numFmtId="4" fontId="41" fillId="5" borderId="24" xfId="1" applyNumberFormat="1" applyFont="1" applyFill="1" applyBorder="1" applyAlignment="1">
      <alignment horizontal="right" vertical="center" indent="1"/>
    </xf>
    <xf numFmtId="4" fontId="41" fillId="0" borderId="25" xfId="1" applyNumberFormat="1" applyFont="1" applyFill="1" applyBorder="1" applyAlignment="1">
      <alignment horizontal="right" vertical="center" indent="1"/>
    </xf>
    <xf numFmtId="4" fontId="41" fillId="0" borderId="26" xfId="1" applyNumberFormat="1" applyFont="1" applyFill="1" applyBorder="1" applyAlignment="1">
      <alignment horizontal="right" vertical="center" indent="1"/>
    </xf>
    <xf numFmtId="4" fontId="41" fillId="0" borderId="27" xfId="1" applyNumberFormat="1" applyFont="1" applyFill="1" applyBorder="1" applyAlignment="1">
      <alignment horizontal="right" vertical="center" indent="1"/>
    </xf>
    <xf numFmtId="4" fontId="41" fillId="0" borderId="29" xfId="1" applyNumberFormat="1" applyFont="1" applyFill="1" applyBorder="1" applyAlignment="1">
      <alignment horizontal="right" vertical="center" indent="1"/>
    </xf>
    <xf numFmtId="4" fontId="34" fillId="0" borderId="0" xfId="0" applyNumberFormat="1" applyFont="1" applyAlignment="1">
      <alignment horizontal="right" vertical="center" indent="1"/>
    </xf>
    <xf numFmtId="4" fontId="41" fillId="0" borderId="2" xfId="1" applyNumberFormat="1" applyFont="1" applyFill="1" applyBorder="1" applyAlignment="1">
      <alignment horizontal="right" vertical="center" indent="1"/>
    </xf>
    <xf numFmtId="4" fontId="41" fillId="0" borderId="11" xfId="1" applyNumberFormat="1" applyFont="1" applyFill="1" applyBorder="1" applyAlignment="1">
      <alignment horizontal="right" vertical="center" indent="1"/>
    </xf>
    <xf numFmtId="4" fontId="41" fillId="0" borderId="6" xfId="1" applyNumberFormat="1" applyFont="1" applyFill="1" applyBorder="1" applyAlignment="1">
      <alignment horizontal="right" vertical="center" indent="1"/>
    </xf>
    <xf numFmtId="4" fontId="41" fillId="0" borderId="24" xfId="1" applyNumberFormat="1" applyFont="1" applyFill="1" applyBorder="1" applyAlignment="1">
      <alignment horizontal="right" vertical="center" indent="1"/>
    </xf>
    <xf numFmtId="4" fontId="41" fillId="6" borderId="7" xfId="1" applyNumberFormat="1" applyFont="1" applyFill="1" applyBorder="1" applyAlignment="1">
      <alignment horizontal="right" vertical="center" indent="1"/>
    </xf>
    <xf numFmtId="4" fontId="41" fillId="6" borderId="2" xfId="1" applyNumberFormat="1" applyFont="1" applyFill="1" applyBorder="1" applyAlignment="1">
      <alignment horizontal="right" vertical="center" indent="1"/>
    </xf>
    <xf numFmtId="4" fontId="41" fillId="6" borderId="11" xfId="1" applyNumberFormat="1" applyFont="1" applyFill="1" applyBorder="1" applyAlignment="1">
      <alignment horizontal="right" vertical="center" indent="1"/>
    </xf>
    <xf numFmtId="4" fontId="41" fillId="6" borderId="6" xfId="1" applyNumberFormat="1" applyFont="1" applyFill="1" applyBorder="1" applyAlignment="1">
      <alignment horizontal="right" vertical="center" indent="1"/>
    </xf>
    <xf numFmtId="4" fontId="41" fillId="6" borderId="24" xfId="1" applyNumberFormat="1" applyFont="1" applyFill="1" applyBorder="1" applyAlignment="1">
      <alignment horizontal="right" vertical="center" indent="1"/>
    </xf>
    <xf numFmtId="4" fontId="41" fillId="6" borderId="9" xfId="1" applyNumberFormat="1" applyFont="1" applyFill="1" applyBorder="1" applyAlignment="1">
      <alignment horizontal="right" vertical="center" indent="1"/>
    </xf>
    <xf numFmtId="4" fontId="41" fillId="6" borderId="30" xfId="1" applyNumberFormat="1" applyFont="1" applyFill="1" applyBorder="1" applyAlignment="1">
      <alignment horizontal="right" vertical="center" indent="1"/>
    </xf>
    <xf numFmtId="4" fontId="41" fillId="6" borderId="31" xfId="1" applyNumberFormat="1" applyFont="1" applyFill="1" applyBorder="1" applyAlignment="1">
      <alignment horizontal="right" vertical="center" indent="1"/>
    </xf>
    <xf numFmtId="4" fontId="41" fillId="6" borderId="32" xfId="1" applyNumberFormat="1" applyFont="1" applyFill="1" applyBorder="1" applyAlignment="1">
      <alignment horizontal="right" vertical="center" indent="1"/>
    </xf>
    <xf numFmtId="4" fontId="41" fillId="6" borderId="33" xfId="1" applyNumberFormat="1" applyFont="1" applyFill="1" applyBorder="1" applyAlignment="1">
      <alignment horizontal="right" vertical="center" indent="1"/>
    </xf>
    <xf numFmtId="49" fontId="41" fillId="5" borderId="6" xfId="1" applyNumberFormat="1" applyFont="1" applyFill="1" applyBorder="1" applyAlignment="1">
      <alignment horizontal="right" vertical="center" indent="1"/>
    </xf>
    <xf numFmtId="49" fontId="41" fillId="0" borderId="28" xfId="1" applyNumberFormat="1" applyFont="1" applyFill="1" applyBorder="1" applyAlignment="1">
      <alignment horizontal="right" vertical="center" indent="1"/>
    </xf>
    <xf numFmtId="3" fontId="36" fillId="0" borderId="0" xfId="0" applyNumberFormat="1" applyFont="1" applyFill="1" applyBorder="1" applyAlignment="1">
      <alignment vertical="center"/>
    </xf>
    <xf numFmtId="0" fontId="7" fillId="0" borderId="20"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8" fillId="5" borderId="23" xfId="0" applyFont="1" applyFill="1" applyBorder="1" applyAlignment="1">
      <alignment horizontal="center" vertical="center" wrapText="1" shrinkToFit="1"/>
    </xf>
    <xf numFmtId="0" fontId="8" fillId="5" borderId="43" xfId="0" applyFont="1" applyFill="1" applyBorder="1" applyAlignment="1">
      <alignment horizontal="center" vertical="center" wrapText="1" shrinkToFit="1"/>
    </xf>
    <xf numFmtId="0" fontId="38" fillId="0" borderId="107" xfId="0" applyFont="1" applyFill="1" applyBorder="1" applyAlignment="1">
      <alignment horizontal="left" wrapText="1"/>
    </xf>
    <xf numFmtId="0" fontId="38" fillId="0" borderId="108" xfId="0" applyFont="1" applyFill="1" applyBorder="1" applyAlignment="1">
      <alignment horizontal="left" wrapText="1"/>
    </xf>
    <xf numFmtId="0" fontId="34" fillId="0" borderId="109"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10" xfId="0" applyFont="1" applyFill="1" applyBorder="1" applyAlignment="1">
      <alignment horizontal="center" vertical="center" wrapText="1"/>
    </xf>
    <xf numFmtId="0" fontId="38" fillId="0" borderId="111" xfId="0" applyFont="1" applyFill="1" applyBorder="1" applyAlignment="1">
      <alignment horizontal="left" wrapText="1"/>
    </xf>
    <xf numFmtId="0" fontId="38" fillId="0" borderId="112" xfId="0" applyFont="1" applyFill="1" applyBorder="1" applyAlignment="1">
      <alignment horizontal="left" wrapText="1"/>
    </xf>
    <xf numFmtId="0" fontId="34" fillId="0" borderId="19" xfId="0" applyFont="1" applyBorder="1" applyAlignment="1">
      <alignment horizontal="center" vertical="center" wrapText="1"/>
    </xf>
    <xf numFmtId="0" fontId="34" fillId="0" borderId="102"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113" xfId="0" applyFont="1" applyBorder="1" applyAlignment="1">
      <alignment horizontal="center" vertical="center"/>
    </xf>
    <xf numFmtId="0" fontId="34" fillId="0" borderId="0" xfId="0" applyFont="1" applyBorder="1" applyAlignment="1">
      <alignment horizontal="center" vertical="center"/>
    </xf>
    <xf numFmtId="0" fontId="34" fillId="0" borderId="48" xfId="0" applyFont="1" applyBorder="1" applyAlignment="1">
      <alignment horizontal="center" vertical="center"/>
    </xf>
    <xf numFmtId="0" fontId="7" fillId="0" borderId="38" xfId="0" applyFont="1" applyBorder="1" applyAlignment="1">
      <alignment horizontal="center" vertical="center" wrapText="1" shrinkToFit="1"/>
    </xf>
    <xf numFmtId="0" fontId="7" fillId="0" borderId="69" xfId="0" applyFont="1" applyBorder="1" applyAlignment="1">
      <alignment horizontal="center" vertical="center" wrapText="1" shrinkToFit="1"/>
    </xf>
    <xf numFmtId="0" fontId="7" fillId="0" borderId="114"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0" xfId="0" applyFont="1" applyAlignment="1">
      <alignment horizontal="left" vertical="center" wrapText="1"/>
    </xf>
    <xf numFmtId="0" fontId="34" fillId="0" borderId="0" xfId="0" applyFont="1" applyAlignment="1">
      <alignment horizontal="left" vertical="center" wrapText="1"/>
    </xf>
    <xf numFmtId="0" fontId="4" fillId="0" borderId="0" xfId="0" applyFont="1" applyAlignment="1">
      <alignment horizontal="left" vertical="center" wrapText="1"/>
    </xf>
    <xf numFmtId="0" fontId="41" fillId="0" borderId="0" xfId="0" applyFont="1" applyAlignment="1">
      <alignment horizontal="left" vertical="center" wrapText="1"/>
    </xf>
    <xf numFmtId="0" fontId="36" fillId="6" borderId="115" xfId="0" applyFont="1" applyFill="1" applyBorder="1" applyAlignment="1">
      <alignment horizontal="left" vertical="center"/>
    </xf>
    <xf numFmtId="0" fontId="8" fillId="6" borderId="34" xfId="0" applyFont="1" applyFill="1" applyBorder="1" applyAlignment="1">
      <alignment horizontal="left" vertical="center"/>
    </xf>
    <xf numFmtId="0" fontId="8" fillId="6" borderId="1" xfId="0" applyFont="1" applyFill="1" applyBorder="1" applyAlignment="1">
      <alignment horizontal="left" vertical="center"/>
    </xf>
    <xf numFmtId="0" fontId="8" fillId="6" borderId="35" xfId="0" applyFont="1" applyFill="1" applyBorder="1" applyAlignment="1">
      <alignment horizontal="left" vertical="center"/>
    </xf>
    <xf numFmtId="0" fontId="8" fillId="5" borderId="34" xfId="0" applyFont="1" applyFill="1" applyBorder="1" applyAlignment="1">
      <alignment horizontal="left" vertical="center"/>
    </xf>
    <xf numFmtId="0" fontId="8" fillId="5" borderId="1" xfId="0" applyFont="1" applyFill="1" applyBorder="1" applyAlignment="1">
      <alignment horizontal="left" vertical="center"/>
    </xf>
    <xf numFmtId="0" fontId="8" fillId="5" borderId="35" xfId="0" applyFont="1" applyFill="1" applyBorder="1" applyAlignment="1">
      <alignment horizontal="left" vertical="center"/>
    </xf>
    <xf numFmtId="0" fontId="39" fillId="0" borderId="1" xfId="0" applyFont="1" applyBorder="1" applyAlignment="1">
      <alignment horizontal="right" vertical="center"/>
    </xf>
    <xf numFmtId="0" fontId="36" fillId="5" borderId="1" xfId="0" applyFont="1" applyFill="1" applyBorder="1" applyAlignment="1">
      <alignment horizontal="left" vertical="center"/>
    </xf>
    <xf numFmtId="0" fontId="7" fillId="0" borderId="19" xfId="0" applyFont="1" applyBorder="1" applyAlignment="1">
      <alignment horizontal="center" vertical="center" wrapText="1" shrinkToFit="1"/>
    </xf>
    <xf numFmtId="0" fontId="7" fillId="0" borderId="46" xfId="0" applyFont="1" applyBorder="1" applyAlignment="1">
      <alignment horizontal="center" vertical="center" wrapText="1" shrinkToFit="1"/>
    </xf>
    <xf numFmtId="0" fontId="7" fillId="0" borderId="19" xfId="0" applyFont="1" applyBorder="1" applyAlignment="1">
      <alignment horizontal="center" vertical="center" wrapText="1"/>
    </xf>
    <xf numFmtId="0" fontId="7" fillId="0" borderId="102"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113" xfId="0" applyFont="1" applyBorder="1" applyAlignment="1">
      <alignment horizontal="center" vertical="center"/>
    </xf>
    <xf numFmtId="0" fontId="17" fillId="0" borderId="0" xfId="0" applyFont="1" applyBorder="1" applyAlignment="1">
      <alignment horizontal="center" vertical="center"/>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5" xfId="0" applyFont="1" applyBorder="1" applyAlignment="1">
      <alignment horizontal="center" vertical="center" wrapText="1" shrinkToFit="1"/>
    </xf>
    <xf numFmtId="0" fontId="7" fillId="0" borderId="62" xfId="0" applyFont="1" applyBorder="1" applyAlignment="1">
      <alignment horizontal="center" vertical="center" wrapText="1" shrinkToFit="1"/>
    </xf>
    <xf numFmtId="0" fontId="0" fillId="0" borderId="116" xfId="0" applyBorder="1" applyAlignment="1">
      <alignment horizontal="center" vertical="center" wrapText="1" shrinkToFit="1"/>
    </xf>
    <xf numFmtId="0" fontId="8" fillId="7" borderId="115" xfId="0" applyFont="1" applyFill="1" applyBorder="1" applyAlignment="1">
      <alignment horizontal="left" vertical="center"/>
    </xf>
    <xf numFmtId="0" fontId="8" fillId="7" borderId="117" xfId="0" applyFont="1" applyFill="1" applyBorder="1" applyAlignment="1">
      <alignment horizontal="left" vertical="center"/>
    </xf>
    <xf numFmtId="0" fontId="8" fillId="7" borderId="71" xfId="0" applyFont="1" applyFill="1" applyBorder="1" applyAlignment="1">
      <alignment horizontal="left" vertical="center"/>
    </xf>
    <xf numFmtId="49" fontId="7" fillId="0" borderId="1" xfId="0" applyNumberFormat="1" applyFont="1" applyBorder="1" applyAlignment="1">
      <alignment horizontal="left" vertical="center" wrapText="1"/>
    </xf>
    <xf numFmtId="0" fontId="0" fillId="0" borderId="1" xfId="0" applyBorder="1" applyAlignment="1">
      <alignment horizontal="left" vertical="center"/>
    </xf>
    <xf numFmtId="0" fontId="0" fillId="0" borderId="40" xfId="0" applyBorder="1" applyAlignment="1">
      <alignment horizontal="left" vertical="center"/>
    </xf>
    <xf numFmtId="0" fontId="7"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40" xfId="0" applyFont="1" applyBorder="1" applyAlignment="1">
      <alignment horizontal="left" vertical="center" wrapText="1"/>
    </xf>
    <xf numFmtId="0" fontId="7" fillId="0" borderId="113"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8" fillId="7" borderId="34" xfId="0" applyFont="1" applyFill="1" applyBorder="1" applyAlignment="1">
      <alignment horizontal="left" vertical="center"/>
    </xf>
    <xf numFmtId="0" fontId="8" fillId="7" borderId="1" xfId="0" applyFont="1" applyFill="1" applyBorder="1" applyAlignment="1">
      <alignment horizontal="left" vertical="center"/>
    </xf>
    <xf numFmtId="49" fontId="7" fillId="0" borderId="6"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xf>
    <xf numFmtId="49" fontId="7" fillId="0" borderId="34" xfId="0" applyNumberFormat="1" applyFont="1" applyFill="1" applyBorder="1" applyAlignment="1">
      <alignment horizontal="left" vertical="center"/>
    </xf>
    <xf numFmtId="49" fontId="7" fillId="0" borderId="68" xfId="0" applyNumberFormat="1" applyFont="1" applyBorder="1" applyAlignment="1">
      <alignment horizontal="left" vertical="center" wrapText="1"/>
    </xf>
    <xf numFmtId="0" fontId="0" fillId="0" borderId="68" xfId="0" applyBorder="1" applyAlignment="1">
      <alignment horizontal="left" vertical="center"/>
    </xf>
    <xf numFmtId="0" fontId="0" fillId="0" borderId="44" xfId="0" applyBorder="1" applyAlignment="1">
      <alignment horizontal="left" vertical="center"/>
    </xf>
    <xf numFmtId="49" fontId="7" fillId="0" borderId="71" xfId="0" applyNumberFormat="1" applyFont="1" applyBorder="1" applyAlignment="1">
      <alignment horizontal="left" vertical="center" wrapText="1"/>
    </xf>
    <xf numFmtId="0" fontId="0" fillId="0" borderId="71" xfId="0" applyBorder="1" applyAlignment="1">
      <alignment horizontal="left" vertical="center"/>
    </xf>
    <xf numFmtId="0" fontId="0" fillId="0" borderId="45" xfId="0" applyBorder="1" applyAlignment="1">
      <alignment horizontal="left" vertical="center"/>
    </xf>
    <xf numFmtId="0" fontId="8" fillId="5" borderId="47" xfId="0" applyFont="1" applyFill="1" applyBorder="1" applyAlignment="1">
      <alignment horizontal="left" vertical="center"/>
    </xf>
    <xf numFmtId="0" fontId="8" fillId="5" borderId="68" xfId="0" applyFont="1" applyFill="1" applyBorder="1" applyAlignment="1">
      <alignment horizontal="left" vertical="center"/>
    </xf>
    <xf numFmtId="0" fontId="8" fillId="5" borderId="118" xfId="0" applyFont="1" applyFill="1" applyBorder="1" applyAlignment="1">
      <alignment horizontal="left" vertical="center"/>
    </xf>
    <xf numFmtId="0" fontId="7" fillId="0" borderId="18" xfId="0" applyFont="1" applyBorder="1" applyAlignment="1">
      <alignment horizontal="center" vertical="center" wrapText="1" shrinkToFit="1"/>
    </xf>
    <xf numFmtId="0" fontId="39" fillId="0" borderId="1" xfId="0" applyFont="1" applyBorder="1" applyAlignment="1">
      <alignment horizontal="left" vertical="center"/>
    </xf>
    <xf numFmtId="0" fontId="39" fillId="0" borderId="1" xfId="0" applyFont="1" applyFill="1" applyBorder="1" applyAlignment="1">
      <alignment horizontal="left" vertical="center"/>
    </xf>
    <xf numFmtId="0" fontId="18" fillId="5" borderId="34" xfId="0" applyFont="1" applyFill="1" applyBorder="1" applyAlignment="1">
      <alignment horizontal="left" vertical="center"/>
    </xf>
    <xf numFmtId="0" fontId="18" fillId="5" borderId="1" xfId="0" applyFont="1" applyFill="1" applyBorder="1" applyAlignment="1">
      <alignment horizontal="left" vertical="center"/>
    </xf>
    <xf numFmtId="0" fontId="18" fillId="5" borderId="6" xfId="0" applyFont="1" applyFill="1" applyBorder="1" applyAlignment="1">
      <alignment horizontal="left" vertical="center"/>
    </xf>
    <xf numFmtId="0" fontId="46" fillId="0" borderId="6" xfId="0" applyFont="1" applyBorder="1" applyAlignment="1">
      <alignment horizontal="right" vertical="center"/>
    </xf>
    <xf numFmtId="0" fontId="46" fillId="0" borderId="2" xfId="0" applyFont="1" applyBorder="1" applyAlignment="1">
      <alignment horizontal="right" vertical="center"/>
    </xf>
    <xf numFmtId="0" fontId="19" fillId="6" borderId="2" xfId="0" applyFont="1" applyFill="1" applyBorder="1" applyAlignment="1">
      <alignment horizontal="left" vertical="center"/>
    </xf>
    <xf numFmtId="0" fontId="20" fillId="5" borderId="1" xfId="0" applyFont="1" applyFill="1" applyBorder="1" applyAlignment="1">
      <alignment horizontal="left" vertical="center"/>
    </xf>
    <xf numFmtId="0" fontId="20" fillId="5" borderId="6" xfId="0" applyFont="1" applyFill="1" applyBorder="1" applyAlignment="1">
      <alignment horizontal="left" vertical="center"/>
    </xf>
    <xf numFmtId="0" fontId="44" fillId="6" borderId="34" xfId="0" applyFont="1" applyFill="1" applyBorder="1" applyAlignment="1">
      <alignment vertical="center"/>
    </xf>
    <xf numFmtId="0" fontId="0" fillId="0" borderId="1" xfId="0" applyBorder="1" applyAlignment="1">
      <alignment vertical="center"/>
    </xf>
    <xf numFmtId="0" fontId="0" fillId="0" borderId="6" xfId="0" applyBorder="1" applyAlignment="1">
      <alignment vertical="center"/>
    </xf>
    <xf numFmtId="49" fontId="45" fillId="0" borderId="1" xfId="0" applyNumberFormat="1" applyFont="1" applyFill="1" applyBorder="1" applyAlignment="1">
      <alignment horizontal="justify" vertical="top" wrapText="1"/>
    </xf>
    <xf numFmtId="49" fontId="45" fillId="0" borderId="6" xfId="0" applyNumberFormat="1" applyFont="1" applyFill="1" applyBorder="1" applyAlignment="1">
      <alignment horizontal="justify" vertical="top" wrapText="1"/>
    </xf>
    <xf numFmtId="49" fontId="45" fillId="0" borderId="1" xfId="0" applyNumberFormat="1" applyFont="1" applyFill="1" applyBorder="1" applyAlignment="1">
      <alignment horizontal="justify" vertical="center" wrapText="1"/>
    </xf>
    <xf numFmtId="49" fontId="45" fillId="0" borderId="6" xfId="0" applyNumberFormat="1" applyFont="1" applyFill="1" applyBorder="1" applyAlignment="1">
      <alignment horizontal="justify" vertical="center" wrapText="1"/>
    </xf>
    <xf numFmtId="16" fontId="18" fillId="0" borderId="1" xfId="0" applyNumberFormat="1" applyFont="1" applyBorder="1" applyAlignment="1">
      <alignment horizontal="justify" vertical="center" wrapText="1"/>
    </xf>
    <xf numFmtId="0" fontId="0" fillId="0" borderId="6" xfId="0" applyBorder="1" applyAlignment="1">
      <alignment horizontal="justify" vertical="center" wrapText="1"/>
    </xf>
    <xf numFmtId="0" fontId="18" fillId="0" borderId="2" xfId="0" applyFont="1" applyBorder="1" applyAlignment="1">
      <alignment horizontal="center" vertical="center" wrapText="1" shrinkToFit="1"/>
    </xf>
    <xf numFmtId="0" fontId="18" fillId="5" borderId="2" xfId="0" applyFont="1" applyFill="1" applyBorder="1" applyAlignment="1">
      <alignment horizontal="center" vertical="center" wrapText="1" shrinkToFit="1"/>
    </xf>
    <xf numFmtId="0" fontId="44" fillId="6" borderId="2" xfId="0" applyFont="1" applyFill="1" applyBorder="1" applyAlignment="1">
      <alignment horizontal="left" vertical="center"/>
    </xf>
    <xf numFmtId="0" fontId="44" fillId="5" borderId="2" xfId="0" applyFont="1" applyFill="1" applyBorder="1" applyAlignment="1">
      <alignment horizontal="left" vertical="center"/>
    </xf>
    <xf numFmtId="0" fontId="62" fillId="0" borderId="0" xfId="0" applyFont="1" applyAlignment="1">
      <alignment vertical="center"/>
    </xf>
    <xf numFmtId="0" fontId="45" fillId="0" borderId="0" xfId="0" applyFont="1" applyAlignment="1">
      <alignment horizontal="right" vertical="center"/>
    </xf>
    <xf numFmtId="0" fontId="45" fillId="0" borderId="2" xfId="0" applyFont="1" applyBorder="1" applyAlignment="1">
      <alignment horizontal="center" vertical="center" textRotation="90" wrapText="1"/>
    </xf>
    <xf numFmtId="0" fontId="45" fillId="0" borderId="2" xfId="0" applyFont="1" applyBorder="1" applyAlignment="1">
      <alignment horizontal="center" vertical="center"/>
    </xf>
    <xf numFmtId="0" fontId="45"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116" xfId="0" applyFont="1" applyBorder="1" applyAlignment="1">
      <alignment horizontal="center" vertical="center" wrapText="1" shrinkToFit="1"/>
    </xf>
    <xf numFmtId="0" fontId="12" fillId="0" borderId="1" xfId="0" applyFont="1" applyBorder="1" applyAlignment="1">
      <alignment horizontal="left" vertical="center"/>
    </xf>
    <xf numFmtId="0" fontId="12" fillId="0" borderId="35" xfId="0" applyFont="1" applyBorder="1" applyAlignment="1">
      <alignment horizontal="left" vertical="center"/>
    </xf>
    <xf numFmtId="0" fontId="8" fillId="2" borderId="115" xfId="0" applyFont="1" applyFill="1" applyBorder="1" applyAlignment="1">
      <alignment horizontal="left" vertical="center"/>
    </xf>
    <xf numFmtId="0" fontId="7" fillId="0" borderId="107" xfId="0" applyFont="1" applyFill="1" applyBorder="1" applyAlignment="1">
      <alignment horizontal="left" wrapText="1"/>
    </xf>
    <xf numFmtId="0" fontId="7" fillId="0" borderId="108" xfId="0" applyFont="1" applyFill="1" applyBorder="1" applyAlignment="1">
      <alignment horizontal="left" wrapText="1"/>
    </xf>
    <xf numFmtId="0" fontId="7" fillId="0" borderId="111" xfId="0" applyFont="1" applyFill="1" applyBorder="1" applyAlignment="1">
      <alignment horizontal="left" wrapText="1"/>
    </xf>
    <xf numFmtId="0" fontId="7" fillId="0" borderId="112" xfId="0" applyFont="1" applyFill="1" applyBorder="1" applyAlignment="1">
      <alignment horizontal="left" wrapText="1"/>
    </xf>
    <xf numFmtId="0" fontId="7" fillId="0" borderId="49" xfId="0" applyFont="1" applyBorder="1" applyAlignment="1">
      <alignment horizontal="center" vertical="center" wrapText="1"/>
    </xf>
    <xf numFmtId="0" fontId="7" fillId="0" borderId="113" xfId="0" applyFont="1" applyBorder="1" applyAlignment="1">
      <alignment horizontal="center" vertical="center"/>
    </xf>
    <xf numFmtId="0" fontId="7" fillId="0" borderId="0" xfId="0" applyFont="1" applyBorder="1" applyAlignment="1">
      <alignment horizontal="center" vertical="center"/>
    </xf>
    <xf numFmtId="0" fontId="7" fillId="0" borderId="48" xfId="0" applyFont="1" applyBorder="1" applyAlignment="1">
      <alignment horizontal="center" vertical="center"/>
    </xf>
    <xf numFmtId="0" fontId="7" fillId="0" borderId="10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10" xfId="0" applyFont="1" applyFill="1" applyBorder="1" applyAlignment="1">
      <alignment horizontal="center" vertical="center" wrapText="1"/>
    </xf>
    <xf numFmtId="0" fontId="8" fillId="9" borderId="34" xfId="0" applyFont="1" applyFill="1" applyBorder="1" applyAlignment="1">
      <alignment horizontal="left" vertical="center"/>
    </xf>
    <xf numFmtId="0" fontId="8" fillId="9" borderId="1" xfId="0" applyFont="1" applyFill="1" applyBorder="1" applyAlignment="1">
      <alignment horizontal="left" vertical="center"/>
    </xf>
    <xf numFmtId="0" fontId="8" fillId="9" borderId="35" xfId="0" applyFont="1" applyFill="1" applyBorder="1" applyAlignment="1">
      <alignment horizontal="left" vertical="center"/>
    </xf>
    <xf numFmtId="0" fontId="12" fillId="0" borderId="1" xfId="0" applyFont="1" applyBorder="1" applyAlignment="1">
      <alignment horizontal="right" vertical="center"/>
    </xf>
    <xf numFmtId="0" fontId="8" fillId="9" borderId="115" xfId="0" applyFont="1" applyFill="1" applyBorder="1" applyAlignment="1">
      <alignment horizontal="left" vertical="center"/>
    </xf>
    <xf numFmtId="0" fontId="7" fillId="0" borderId="107"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111"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8" fillId="6" borderId="23" xfId="0" applyFont="1" applyFill="1" applyBorder="1" applyAlignment="1">
      <alignment horizontal="center" vertical="center" wrapText="1" shrinkToFit="1"/>
    </xf>
    <xf numFmtId="0" fontId="8" fillId="6" borderId="43" xfId="0" applyFont="1" applyFill="1" applyBorder="1" applyAlignment="1">
      <alignment horizontal="center" vertical="center" wrapText="1" shrinkToFit="1"/>
    </xf>
    <xf numFmtId="0" fontId="8" fillId="0" borderId="1" xfId="1" applyFont="1" applyBorder="1" applyAlignment="1">
      <alignment horizontal="left" vertical="center"/>
    </xf>
    <xf numFmtId="0" fontId="6" fillId="2" borderId="34" xfId="0" applyFont="1" applyFill="1" applyBorder="1" applyAlignment="1">
      <alignment horizontal="left" vertical="center"/>
    </xf>
    <xf numFmtId="0" fontId="6" fillId="2" borderId="1" xfId="0" applyFont="1" applyFill="1" applyBorder="1" applyAlignment="1">
      <alignment horizontal="left" vertical="center"/>
    </xf>
    <xf numFmtId="0" fontId="6" fillId="2" borderId="35" xfId="0" applyFont="1" applyFill="1" applyBorder="1" applyAlignment="1">
      <alignment horizontal="left" vertical="center"/>
    </xf>
    <xf numFmtId="0" fontId="8" fillId="0" borderId="34" xfId="0" applyFont="1" applyFill="1" applyBorder="1" applyAlignment="1">
      <alignment horizontal="left" vertical="center"/>
    </xf>
    <xf numFmtId="0" fontId="8" fillId="0" borderId="1" xfId="0" applyFont="1" applyFill="1" applyBorder="1" applyAlignment="1">
      <alignment horizontal="left" vertical="center"/>
    </xf>
    <xf numFmtId="0" fontId="8" fillId="0" borderId="35" xfId="0" applyFont="1" applyFill="1" applyBorder="1" applyAlignment="1">
      <alignment horizontal="left" vertical="center"/>
    </xf>
    <xf numFmtId="0" fontId="6" fillId="2" borderId="1" xfId="1" applyFont="1" applyFill="1" applyBorder="1" applyAlignment="1">
      <alignment horizontal="left" vertical="center" indent="2"/>
    </xf>
    <xf numFmtId="0" fontId="6" fillId="0" borderId="1" xfId="1" applyFont="1" applyBorder="1" applyAlignment="1">
      <alignment horizontal="left" vertical="center" wrapText="1"/>
    </xf>
    <xf numFmtId="0" fontId="6" fillId="0" borderId="35" xfId="1" applyFont="1" applyBorder="1" applyAlignment="1">
      <alignment horizontal="left" vertical="center" wrapText="1"/>
    </xf>
    <xf numFmtId="0" fontId="8" fillId="2" borderId="1" xfId="1" applyFont="1" applyFill="1" applyBorder="1" applyAlignment="1">
      <alignment horizontal="left" vertical="center"/>
    </xf>
    <xf numFmtId="0" fontId="22" fillId="8" borderId="34" xfId="0" applyFont="1" applyFill="1" applyBorder="1" applyAlignment="1">
      <alignment horizontal="left" vertical="center"/>
    </xf>
    <xf numFmtId="0" fontId="22" fillId="8" borderId="1" xfId="0" applyFont="1" applyFill="1" applyBorder="1" applyAlignment="1">
      <alignment horizontal="left" vertical="center"/>
    </xf>
    <xf numFmtId="0" fontId="22" fillId="8" borderId="35" xfId="0" applyFont="1" applyFill="1" applyBorder="1" applyAlignment="1">
      <alignment horizontal="left" vertical="center"/>
    </xf>
    <xf numFmtId="0" fontId="24" fillId="8" borderId="1" xfId="0" applyFont="1" applyFill="1" applyBorder="1" applyAlignment="1">
      <alignment horizontal="right" vertical="center"/>
    </xf>
    <xf numFmtId="0" fontId="22" fillId="8" borderId="115" xfId="0" applyFont="1" applyFill="1" applyBorder="1" applyAlignment="1">
      <alignment horizontal="left" vertical="center"/>
    </xf>
    <xf numFmtId="0" fontId="23" fillId="8" borderId="107" xfId="0" applyFont="1" applyFill="1" applyBorder="1" applyAlignment="1">
      <alignment horizontal="left" wrapText="1"/>
    </xf>
    <xf numFmtId="0" fontId="23" fillId="8" borderId="108" xfId="0" applyFont="1" applyFill="1" applyBorder="1" applyAlignment="1">
      <alignment horizontal="left" wrapText="1"/>
    </xf>
    <xf numFmtId="0" fontId="23" fillId="8" borderId="111" xfId="0" applyFont="1" applyFill="1" applyBorder="1" applyAlignment="1">
      <alignment horizontal="left" wrapText="1"/>
    </xf>
    <xf numFmtId="0" fontId="23" fillId="8" borderId="112" xfId="0" applyFont="1" applyFill="1" applyBorder="1" applyAlignment="1">
      <alignment horizontal="left" wrapText="1"/>
    </xf>
    <xf numFmtId="0" fontId="23" fillId="8" borderId="20" xfId="0" applyFont="1" applyFill="1" applyBorder="1" applyAlignment="1">
      <alignment horizontal="center" vertical="center" wrapText="1" shrinkToFit="1"/>
    </xf>
    <xf numFmtId="0" fontId="23" fillId="8" borderId="42" xfId="0" applyFont="1" applyFill="1" applyBorder="1" applyAlignment="1">
      <alignment horizontal="center" vertical="center" wrapText="1" shrinkToFit="1"/>
    </xf>
    <xf numFmtId="0" fontId="23" fillId="8" borderId="23" xfId="0" applyFont="1" applyFill="1" applyBorder="1" applyAlignment="1">
      <alignment horizontal="center" vertical="center" wrapText="1" shrinkToFit="1"/>
    </xf>
    <xf numFmtId="0" fontId="23" fillId="8" borderId="43" xfId="0" applyFont="1" applyFill="1" applyBorder="1" applyAlignment="1">
      <alignment horizontal="center" vertical="center" wrapText="1" shrinkToFit="1"/>
    </xf>
    <xf numFmtId="0" fontId="22" fillId="8" borderId="23" xfId="0" applyFont="1" applyFill="1" applyBorder="1" applyAlignment="1">
      <alignment horizontal="center" vertical="center" wrapText="1" shrinkToFit="1"/>
    </xf>
    <xf numFmtId="0" fontId="22" fillId="8" borderId="43" xfId="0" applyFont="1" applyFill="1" applyBorder="1" applyAlignment="1">
      <alignment horizontal="center" vertical="center" wrapText="1" shrinkToFit="1"/>
    </xf>
    <xf numFmtId="0" fontId="23" fillId="8" borderId="19" xfId="0" applyFont="1" applyFill="1" applyBorder="1" applyAlignment="1">
      <alignment horizontal="center" vertical="center" wrapText="1"/>
    </xf>
    <xf numFmtId="0" fontId="23" fillId="8" borderId="102" xfId="0" applyFont="1" applyFill="1" applyBorder="1" applyAlignment="1">
      <alignment horizontal="center" vertical="center" wrapText="1"/>
    </xf>
    <xf numFmtId="0" fontId="23" fillId="8" borderId="49" xfId="0" applyFont="1" applyFill="1" applyBorder="1" applyAlignment="1">
      <alignment horizontal="center" vertical="center" wrapText="1"/>
    </xf>
    <xf numFmtId="0" fontId="23" fillId="8" borderId="113"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48" xfId="0" applyFont="1" applyFill="1" applyBorder="1" applyAlignment="1">
      <alignment horizontal="center" vertical="center"/>
    </xf>
    <xf numFmtId="0" fontId="23" fillId="8" borderId="109"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110" xfId="0" applyFont="1" applyFill="1" applyBorder="1" applyAlignment="1">
      <alignment horizontal="center" vertical="center" wrapText="1"/>
    </xf>
    <xf numFmtId="0" fontId="23" fillId="8" borderId="38" xfId="0" applyFont="1" applyFill="1" applyBorder="1" applyAlignment="1">
      <alignment horizontal="center" vertical="center" wrapText="1" shrinkToFit="1"/>
    </xf>
    <xf numFmtId="0" fontId="23" fillId="8" borderId="69" xfId="0" applyFont="1" applyFill="1" applyBorder="1" applyAlignment="1">
      <alignment horizontal="center" vertical="center" wrapText="1" shrinkToFit="1"/>
    </xf>
    <xf numFmtId="0" fontId="23" fillId="8" borderId="114" xfId="0" applyFont="1" applyFill="1" applyBorder="1" applyAlignment="1">
      <alignment horizontal="center" vertical="center" wrapText="1" shrinkToFit="1"/>
    </xf>
    <xf numFmtId="0" fontId="44" fillId="0" borderId="34" xfId="0" applyFont="1" applyFill="1" applyBorder="1" applyAlignment="1">
      <alignment horizontal="left" vertical="center" indent="1"/>
    </xf>
    <xf numFmtId="0" fontId="44" fillId="0" borderId="1" xfId="0" applyFont="1" applyFill="1" applyBorder="1" applyAlignment="1">
      <alignment horizontal="left" vertical="center" indent="1"/>
    </xf>
    <xf numFmtId="0" fontId="44" fillId="0" borderId="6" xfId="0" applyFont="1" applyFill="1" applyBorder="1" applyAlignment="1">
      <alignment horizontal="left" vertical="center" indent="1"/>
    </xf>
    <xf numFmtId="0" fontId="44" fillId="0" borderId="34" xfId="0" applyFont="1" applyFill="1" applyBorder="1" applyAlignment="1">
      <alignment horizontal="left" vertical="center"/>
    </xf>
    <xf numFmtId="0" fontId="44" fillId="0" borderId="1" xfId="0" applyFont="1" applyFill="1" applyBorder="1" applyAlignment="1">
      <alignment horizontal="left" vertical="center"/>
    </xf>
    <xf numFmtId="0" fontId="44" fillId="0" borderId="6" xfId="0" applyFont="1" applyFill="1" applyBorder="1" applyAlignment="1">
      <alignment horizontal="left" vertical="center"/>
    </xf>
    <xf numFmtId="0" fontId="45" fillId="0" borderId="1" xfId="0" applyFont="1" applyFill="1" applyBorder="1" applyAlignment="1">
      <alignment horizontal="left" vertical="center" indent="1"/>
    </xf>
    <xf numFmtId="0" fontId="45" fillId="0" borderId="6" xfId="0" applyFont="1" applyFill="1" applyBorder="1" applyAlignment="1">
      <alignment horizontal="left" vertical="center" indent="1"/>
    </xf>
    <xf numFmtId="0" fontId="45" fillId="0" borderId="1" xfId="0" applyFont="1" applyFill="1" applyBorder="1" applyAlignment="1">
      <alignment horizontal="left" vertical="center" wrapText="1" indent="1"/>
    </xf>
    <xf numFmtId="0" fontId="45" fillId="0" borderId="6" xfId="0" applyFont="1" applyFill="1" applyBorder="1" applyAlignment="1">
      <alignment horizontal="left" vertical="center" wrapText="1" indent="1"/>
    </xf>
    <xf numFmtId="0" fontId="44" fillId="0" borderId="2" xfId="0" applyFont="1" applyFill="1" applyBorder="1" applyAlignment="1">
      <alignment horizontal="left" vertical="center"/>
    </xf>
    <xf numFmtId="0" fontId="44" fillId="0" borderId="2" xfId="0" applyFont="1" applyFill="1" applyBorder="1" applyAlignment="1">
      <alignment horizontal="left" vertical="center" indent="1"/>
    </xf>
    <xf numFmtId="49" fontId="45" fillId="0" borderId="1" xfId="0" applyNumberFormat="1" applyFont="1" applyFill="1" applyBorder="1" applyAlignment="1">
      <alignment horizontal="left" vertical="center" wrapText="1" indent="1"/>
    </xf>
    <xf numFmtId="49" fontId="45" fillId="0" borderId="1" xfId="0" applyNumberFormat="1" applyFont="1" applyFill="1" applyBorder="1" applyAlignment="1">
      <alignment horizontal="left" vertical="center" indent="1"/>
    </xf>
    <xf numFmtId="49" fontId="45" fillId="0" borderId="6" xfId="0" applyNumberFormat="1" applyFont="1" applyFill="1" applyBorder="1" applyAlignment="1">
      <alignment horizontal="left" vertical="center" indent="1"/>
    </xf>
    <xf numFmtId="0" fontId="44" fillId="8"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shrinkToFit="1"/>
    </xf>
    <xf numFmtId="0" fontId="44" fillId="0" borderId="2" xfId="0" applyFont="1" applyFill="1" applyBorder="1" applyAlignment="1">
      <alignment horizontal="center" vertical="center"/>
    </xf>
    <xf numFmtId="0" fontId="34" fillId="0" borderId="1" xfId="0" applyFont="1" applyFill="1" applyBorder="1" applyAlignment="1">
      <alignment horizontal="left" vertical="center"/>
    </xf>
    <xf numFmtId="0" fontId="34" fillId="0" borderId="71" xfId="0" applyFont="1" applyFill="1" applyBorder="1" applyAlignment="1">
      <alignment horizontal="left" vertical="center"/>
    </xf>
    <xf numFmtId="0" fontId="39" fillId="0" borderId="35" xfId="0" applyFont="1" applyBorder="1" applyAlignment="1">
      <alignment horizontal="right" vertical="center"/>
    </xf>
    <xf numFmtId="0" fontId="63" fillId="0" borderId="1" xfId="0" applyFont="1" applyBorder="1" applyAlignment="1">
      <alignment horizontal="left" vertical="center"/>
    </xf>
    <xf numFmtId="0" fontId="63" fillId="0" borderId="35" xfId="0" applyFont="1" applyBorder="1" applyAlignment="1">
      <alignment horizontal="left" vertical="center"/>
    </xf>
    <xf numFmtId="0" fontId="34" fillId="0" borderId="1" xfId="0" applyFont="1" applyBorder="1" applyAlignment="1">
      <alignment horizontal="left" vertical="center"/>
    </xf>
    <xf numFmtId="4" fontId="36" fillId="5" borderId="1" xfId="0" applyNumberFormat="1" applyFont="1" applyFill="1" applyBorder="1" applyAlignment="1">
      <alignment horizontal="left" vertical="center"/>
    </xf>
    <xf numFmtId="0" fontId="34" fillId="0" borderId="1" xfId="0" applyFont="1" applyBorder="1" applyAlignment="1">
      <alignment horizontal="left" vertical="center" wrapText="1"/>
    </xf>
    <xf numFmtId="0" fontId="34" fillId="0" borderId="35" xfId="0" applyFont="1" applyBorder="1" applyAlignment="1">
      <alignment horizontal="left" vertical="center" wrapText="1"/>
    </xf>
    <xf numFmtId="0" fontId="36" fillId="5" borderId="34" xfId="0" applyFont="1" applyFill="1" applyBorder="1" applyAlignment="1">
      <alignment horizontal="left" vertical="center"/>
    </xf>
    <xf numFmtId="0" fontId="53" fillId="6" borderId="115" xfId="0" applyFont="1" applyFill="1" applyBorder="1" applyAlignment="1">
      <alignment horizontal="left" vertical="center"/>
    </xf>
    <xf numFmtId="0" fontId="53" fillId="5" borderId="1" xfId="0" applyFont="1" applyFill="1" applyBorder="1" applyAlignment="1">
      <alignment horizontal="left" vertical="center"/>
    </xf>
    <xf numFmtId="0" fontId="6" fillId="6" borderId="34" xfId="0" applyFont="1" applyFill="1" applyBorder="1" applyAlignment="1">
      <alignment horizontal="left" vertical="center"/>
    </xf>
    <xf numFmtId="0" fontId="6" fillId="6" borderId="1" xfId="0" applyFont="1" applyFill="1" applyBorder="1" applyAlignment="1">
      <alignment horizontal="left" vertical="center"/>
    </xf>
    <xf numFmtId="0" fontId="6" fillId="6" borderId="35" xfId="0" applyFont="1" applyFill="1" applyBorder="1" applyAlignment="1">
      <alignment horizontal="left" vertical="center"/>
    </xf>
    <xf numFmtId="0" fontId="41" fillId="0" borderId="107" xfId="0" applyFont="1" applyFill="1" applyBorder="1" applyAlignment="1">
      <alignment horizontal="center" vertical="center" wrapText="1"/>
    </xf>
    <xf numFmtId="0" fontId="41" fillId="0" borderId="108" xfId="0" applyFont="1" applyFill="1" applyBorder="1" applyAlignment="1">
      <alignment horizontal="center" vertical="center" wrapText="1"/>
    </xf>
    <xf numFmtId="0" fontId="41" fillId="0" borderId="111" xfId="0" applyFont="1" applyFill="1" applyBorder="1" applyAlignment="1">
      <alignment horizontal="center" vertical="center" wrapText="1"/>
    </xf>
    <xf numFmtId="0" fontId="41" fillId="0" borderId="112" xfId="0" applyFont="1" applyFill="1" applyBorder="1" applyAlignment="1">
      <alignment horizontal="center" vertical="center" wrapText="1"/>
    </xf>
    <xf numFmtId="0" fontId="4" fillId="0" borderId="20"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43" xfId="0" applyFont="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43" xfId="0" applyFont="1" applyFill="1" applyBorder="1" applyAlignment="1">
      <alignment horizontal="center" vertical="center" wrapText="1" shrinkToFit="1"/>
    </xf>
    <xf numFmtId="0" fontId="41" fillId="0" borderId="19"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113" xfId="0" applyFont="1" applyBorder="1" applyAlignment="1">
      <alignment horizontal="center" vertical="center"/>
    </xf>
    <xf numFmtId="0" fontId="41" fillId="0" borderId="0" xfId="0" applyFont="1" applyBorder="1" applyAlignment="1">
      <alignment horizontal="center" vertical="center"/>
    </xf>
    <xf numFmtId="0" fontId="41" fillId="0" borderId="48" xfId="0" applyFont="1" applyBorder="1" applyAlignment="1">
      <alignment horizontal="center" vertical="center"/>
    </xf>
    <xf numFmtId="0" fontId="41" fillId="0" borderId="109"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110" xfId="0" applyFont="1" applyFill="1" applyBorder="1" applyAlignment="1">
      <alignment horizontal="center" vertical="center" wrapText="1"/>
    </xf>
    <xf numFmtId="0" fontId="4" fillId="0" borderId="38" xfId="0" applyFont="1" applyBorder="1" applyAlignment="1">
      <alignment horizontal="center" vertical="center" wrapText="1" shrinkToFit="1"/>
    </xf>
    <xf numFmtId="0" fontId="4" fillId="0" borderId="69" xfId="0" applyFont="1" applyBorder="1" applyAlignment="1">
      <alignment horizontal="center" vertical="center" wrapText="1" shrinkToFit="1"/>
    </xf>
    <xf numFmtId="0" fontId="4" fillId="0" borderId="114" xfId="0" applyFont="1" applyBorder="1" applyAlignment="1">
      <alignment horizontal="center" vertical="center" wrapText="1" shrinkToFit="1"/>
    </xf>
    <xf numFmtId="0" fontId="57" fillId="0" borderId="34" xfId="0" applyFont="1" applyBorder="1" applyAlignment="1">
      <alignment vertical="center"/>
    </xf>
    <xf numFmtId="0" fontId="57" fillId="0" borderId="1" xfId="0" applyFont="1" applyBorder="1" applyAlignment="1">
      <alignment vertical="center"/>
    </xf>
    <xf numFmtId="0" fontId="57" fillId="0" borderId="35" xfId="0" applyFont="1" applyBorder="1" applyAlignment="1">
      <alignment vertical="center"/>
    </xf>
    <xf numFmtId="0" fontId="28" fillId="6" borderId="34" xfId="0" applyFont="1" applyFill="1" applyBorder="1" applyAlignment="1">
      <alignment horizontal="left" vertical="center"/>
    </xf>
    <xf numFmtId="0" fontId="28" fillId="6" borderId="1" xfId="0" applyFont="1" applyFill="1" applyBorder="1" applyAlignment="1">
      <alignment horizontal="left" vertical="center"/>
    </xf>
    <xf numFmtId="0" fontId="28" fillId="6" borderId="35" xfId="0" applyFont="1" applyFill="1" applyBorder="1" applyAlignment="1">
      <alignment horizontal="left" vertical="center"/>
    </xf>
    <xf numFmtId="0" fontId="28" fillId="5" borderId="34" xfId="0" applyFont="1" applyFill="1" applyBorder="1" applyAlignment="1">
      <alignment horizontal="left" vertical="center"/>
    </xf>
    <xf numFmtId="0" fontId="28" fillId="5" borderId="1" xfId="0" applyFont="1" applyFill="1" applyBorder="1" applyAlignment="1">
      <alignment horizontal="left" vertical="center"/>
    </xf>
    <xf numFmtId="0" fontId="28" fillId="5" borderId="35" xfId="0" applyFont="1" applyFill="1" applyBorder="1" applyAlignment="1">
      <alignment horizontal="left" vertical="center"/>
    </xf>
    <xf numFmtId="0" fontId="56" fillId="0" borderId="57" xfId="0" applyFont="1" applyFill="1" applyBorder="1" applyAlignment="1">
      <alignment horizontal="left" vertical="center"/>
    </xf>
    <xf numFmtId="0" fontId="56" fillId="0" borderId="119" xfId="0" applyFont="1" applyBorder="1" applyAlignment="1">
      <alignment horizontal="left" vertical="center"/>
    </xf>
    <xf numFmtId="0" fontId="56" fillId="0" borderId="120" xfId="0" applyFont="1" applyBorder="1" applyAlignment="1">
      <alignment horizontal="left" vertical="center"/>
    </xf>
    <xf numFmtId="0" fontId="57" fillId="6" borderId="115" xfId="0" applyFont="1" applyFill="1" applyBorder="1" applyAlignment="1">
      <alignment horizontal="left" vertical="center"/>
    </xf>
    <xf numFmtId="0" fontId="57" fillId="5" borderId="1" xfId="0" applyFont="1" applyFill="1" applyBorder="1" applyAlignment="1">
      <alignment horizontal="left" vertical="center"/>
    </xf>
    <xf numFmtId="0" fontId="58" fillId="0" borderId="1" xfId="0" applyFont="1" applyBorder="1" applyAlignment="1">
      <alignment horizontal="right" vertical="center"/>
    </xf>
    <xf numFmtId="0" fontId="28" fillId="0" borderId="34" xfId="0" applyFont="1" applyFill="1" applyBorder="1" applyAlignment="1">
      <alignment horizontal="left" vertical="center"/>
    </xf>
    <xf numFmtId="0" fontId="28" fillId="0" borderId="1" xfId="0" applyFont="1" applyFill="1" applyBorder="1" applyAlignment="1">
      <alignment horizontal="left" vertical="center"/>
    </xf>
    <xf numFmtId="0" fontId="28" fillId="0" borderId="35" xfId="0" applyFont="1" applyFill="1" applyBorder="1" applyAlignment="1">
      <alignment horizontal="left" vertical="center"/>
    </xf>
    <xf numFmtId="0" fontId="57" fillId="0" borderId="34" xfId="0" applyFont="1" applyFill="1" applyBorder="1" applyAlignment="1">
      <alignment vertical="center"/>
    </xf>
    <xf numFmtId="0" fontId="56" fillId="0" borderId="1" xfId="0" applyFont="1" applyBorder="1" applyAlignment="1">
      <alignment vertical="center"/>
    </xf>
    <xf numFmtId="0" fontId="56" fillId="0" borderId="35" xfId="0" applyFont="1" applyBorder="1" applyAlignment="1">
      <alignment vertical="center"/>
    </xf>
    <xf numFmtId="0" fontId="27" fillId="0" borderId="107" xfId="0" applyFont="1" applyFill="1" applyBorder="1" applyAlignment="1">
      <alignment horizontal="left" wrapText="1"/>
    </xf>
    <xf numFmtId="0" fontId="27" fillId="0" borderId="108" xfId="0" applyFont="1" applyFill="1" applyBorder="1" applyAlignment="1">
      <alignment horizontal="left" wrapText="1"/>
    </xf>
    <xf numFmtId="0" fontId="27" fillId="0" borderId="111" xfId="0" applyFont="1" applyFill="1" applyBorder="1" applyAlignment="1">
      <alignment horizontal="left" wrapText="1"/>
    </xf>
    <xf numFmtId="0" fontId="27" fillId="0" borderId="112" xfId="0" applyFont="1" applyFill="1" applyBorder="1" applyAlignment="1">
      <alignment horizontal="left" wrapText="1"/>
    </xf>
    <xf numFmtId="0" fontId="27" fillId="0" borderId="20" xfId="0" applyFont="1" applyBorder="1" applyAlignment="1">
      <alignment horizontal="center" vertical="center" wrapText="1" shrinkToFit="1"/>
    </xf>
    <xf numFmtId="0" fontId="27" fillId="0" borderId="42" xfId="0" applyFont="1" applyBorder="1" applyAlignment="1">
      <alignment horizontal="center" vertical="center" wrapText="1" shrinkToFit="1"/>
    </xf>
    <xf numFmtId="0" fontId="27" fillId="0" borderId="23" xfId="0" applyFont="1" applyBorder="1" applyAlignment="1">
      <alignment horizontal="center" vertical="center" wrapText="1" shrinkToFit="1"/>
    </xf>
    <xf numFmtId="0" fontId="27" fillId="0" borderId="43" xfId="0" applyFont="1" applyBorder="1" applyAlignment="1">
      <alignment horizontal="center" vertical="center" wrapText="1" shrinkToFit="1"/>
    </xf>
    <xf numFmtId="0" fontId="28" fillId="5" borderId="23" xfId="0" applyFont="1" applyFill="1" applyBorder="1" applyAlignment="1">
      <alignment horizontal="center" vertical="center" wrapText="1" shrinkToFit="1"/>
    </xf>
    <xf numFmtId="0" fontId="28" fillId="5" borderId="43" xfId="0" applyFont="1" applyFill="1" applyBorder="1" applyAlignment="1">
      <alignment horizontal="center" vertical="center" wrapText="1" shrinkToFit="1"/>
    </xf>
    <xf numFmtId="0" fontId="56" fillId="0" borderId="19" xfId="0" applyFont="1" applyBorder="1" applyAlignment="1">
      <alignment horizontal="center" vertical="center" wrapText="1"/>
    </xf>
    <xf numFmtId="0" fontId="56" fillId="0" borderId="102" xfId="0" applyFont="1" applyBorder="1" applyAlignment="1">
      <alignment horizontal="center" vertical="center" wrapText="1"/>
    </xf>
    <xf numFmtId="0" fontId="56" fillId="0" borderId="49" xfId="0" applyFont="1" applyBorder="1" applyAlignment="1">
      <alignment horizontal="center" vertical="center" wrapText="1"/>
    </xf>
    <xf numFmtId="0" fontId="56" fillId="0" borderId="113" xfId="0" applyFont="1" applyBorder="1" applyAlignment="1">
      <alignment horizontal="center" vertical="center"/>
    </xf>
    <xf numFmtId="0" fontId="56" fillId="0" borderId="0" xfId="0" applyFont="1" applyBorder="1" applyAlignment="1">
      <alignment horizontal="center" vertical="center"/>
    </xf>
    <xf numFmtId="0" fontId="56" fillId="0" borderId="48" xfId="0" applyFont="1" applyBorder="1" applyAlignment="1">
      <alignment horizontal="center" vertical="center"/>
    </xf>
    <xf numFmtId="0" fontId="56" fillId="0" borderId="109"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56" fillId="0" borderId="110" xfId="0" applyFont="1" applyFill="1" applyBorder="1" applyAlignment="1">
      <alignment horizontal="center" vertical="center" wrapText="1"/>
    </xf>
    <xf numFmtId="0" fontId="27" fillId="0" borderId="38" xfId="0" applyFont="1" applyBorder="1" applyAlignment="1">
      <alignment horizontal="center" vertical="center" wrapText="1" shrinkToFit="1"/>
    </xf>
    <xf numFmtId="0" fontId="27" fillId="0" borderId="69" xfId="0" applyFont="1" applyBorder="1" applyAlignment="1">
      <alignment horizontal="center" vertical="center" wrapText="1" shrinkToFit="1"/>
    </xf>
    <xf numFmtId="0" fontId="27" fillId="0" borderId="114" xfId="0" applyFont="1" applyBorder="1" applyAlignment="1">
      <alignment horizontal="center" vertical="center" wrapText="1" shrinkToFit="1"/>
    </xf>
    <xf numFmtId="0" fontId="39" fillId="8" borderId="1" xfId="0" applyFont="1" applyFill="1" applyBorder="1" applyAlignment="1">
      <alignment horizontal="right" vertical="center"/>
    </xf>
    <xf numFmtId="0" fontId="38" fillId="0" borderId="107" xfId="0" applyFont="1" applyFill="1" applyBorder="1" applyAlignment="1">
      <alignment horizontal="center" vertical="center" wrapText="1"/>
    </xf>
    <xf numFmtId="0" fontId="38" fillId="0" borderId="108" xfId="0" applyFont="1" applyFill="1" applyBorder="1" applyAlignment="1">
      <alignment horizontal="center" vertical="center" wrapText="1"/>
    </xf>
    <xf numFmtId="0" fontId="38" fillId="0" borderId="111" xfId="0" applyFont="1" applyFill="1" applyBorder="1" applyAlignment="1">
      <alignment horizontal="center" vertical="center" wrapText="1"/>
    </xf>
    <xf numFmtId="0" fontId="38" fillId="0" borderId="112" xfId="0" applyFont="1" applyFill="1" applyBorder="1" applyAlignment="1">
      <alignment horizontal="center" vertical="center" wrapText="1"/>
    </xf>
    <xf numFmtId="0" fontId="7" fillId="8" borderId="20" xfId="0" applyFont="1" applyFill="1" applyBorder="1" applyAlignment="1">
      <alignment horizontal="center" vertical="center" wrapText="1" shrinkToFit="1"/>
    </xf>
    <xf numFmtId="0" fontId="7" fillId="8" borderId="42" xfId="0" applyFont="1" applyFill="1" applyBorder="1" applyAlignment="1">
      <alignment horizontal="center" vertical="center" wrapText="1" shrinkToFit="1"/>
    </xf>
    <xf numFmtId="0" fontId="36" fillId="5" borderId="0" xfId="0" applyFont="1" applyFill="1" applyBorder="1" applyAlignment="1">
      <alignment horizontal="left" vertical="center"/>
    </xf>
    <xf numFmtId="49" fontId="34" fillId="0" borderId="6" xfId="0" applyNumberFormat="1" applyFont="1" applyBorder="1" applyAlignment="1">
      <alignment horizontal="left" vertical="center" wrapText="1"/>
    </xf>
    <xf numFmtId="49" fontId="34" fillId="0" borderId="2" xfId="0" applyNumberFormat="1" applyFont="1" applyBorder="1" applyAlignment="1">
      <alignment horizontal="left" vertical="center"/>
    </xf>
    <xf numFmtId="49" fontId="34" fillId="0" borderId="34" xfId="0" applyNumberFormat="1" applyFont="1" applyBorder="1" applyAlignment="1">
      <alignment horizontal="left" vertical="center"/>
    </xf>
    <xf numFmtId="0" fontId="36" fillId="0" borderId="1" xfId="0" applyFont="1" applyBorder="1" applyAlignment="1">
      <alignment horizontal="left" vertical="center"/>
    </xf>
    <xf numFmtId="0" fontId="34" fillId="0" borderId="58" xfId="0" applyFont="1" applyFill="1" applyBorder="1" applyAlignment="1">
      <alignment horizontal="center" vertical="center" wrapText="1"/>
    </xf>
    <xf numFmtId="0" fontId="34" fillId="0" borderId="101" xfId="0" applyFont="1" applyFill="1" applyBorder="1" applyAlignment="1">
      <alignment horizontal="center" vertical="center" wrapText="1"/>
    </xf>
    <xf numFmtId="0" fontId="34" fillId="0" borderId="121" xfId="0" applyFont="1" applyFill="1" applyBorder="1" applyAlignment="1">
      <alignment horizontal="center" vertical="center" wrapText="1"/>
    </xf>
    <xf numFmtId="0" fontId="34" fillId="0" borderId="26" xfId="0" applyFont="1" applyBorder="1" applyAlignment="1">
      <alignment horizontal="left" vertical="center" wrapText="1"/>
    </xf>
    <xf numFmtId="0" fontId="34" fillId="0" borderId="26" xfId="0" applyFont="1" applyBorder="1" applyAlignment="1">
      <alignment horizontal="left" vertical="center"/>
    </xf>
    <xf numFmtId="0" fontId="34" fillId="0" borderId="34" xfId="0" applyFont="1" applyFill="1" applyBorder="1" applyAlignment="1">
      <alignment horizontal="left" vertical="center" wrapText="1"/>
    </xf>
    <xf numFmtId="0" fontId="34" fillId="0" borderId="6" xfId="0" applyFont="1" applyFill="1" applyBorder="1" applyAlignment="1">
      <alignment horizontal="left" vertical="center"/>
    </xf>
    <xf numFmtId="0" fontId="8" fillId="6" borderId="2" xfId="0" applyFont="1" applyFill="1" applyBorder="1" applyAlignment="1">
      <alignment horizontal="left" vertical="center"/>
    </xf>
    <xf numFmtId="0" fontId="8" fillId="11" borderId="2" xfId="0" applyFont="1" applyFill="1" applyBorder="1" applyAlignment="1">
      <alignment horizontal="left" vertical="center"/>
    </xf>
    <xf numFmtId="0" fontId="8" fillId="11" borderId="2"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6" xfId="0" applyFont="1" applyFill="1" applyBorder="1" applyAlignment="1">
      <alignment horizontal="left" vertical="center"/>
    </xf>
    <xf numFmtId="0" fontId="36" fillId="6" borderId="2" xfId="0" applyFont="1" applyFill="1" applyBorder="1" applyAlignment="1">
      <alignment horizontal="left" vertical="center"/>
    </xf>
    <xf numFmtId="0" fontId="36" fillId="11" borderId="2" xfId="0" applyFont="1" applyFill="1" applyBorder="1" applyAlignment="1">
      <alignment horizontal="left" vertical="center"/>
    </xf>
    <xf numFmtId="0" fontId="36" fillId="11" borderId="26" xfId="0" applyFont="1" applyFill="1" applyBorder="1" applyAlignment="1">
      <alignment horizontal="left" vertical="center"/>
    </xf>
    <xf numFmtId="0" fontId="36" fillId="11" borderId="42" xfId="0" applyFont="1" applyFill="1" applyBorder="1" applyAlignment="1">
      <alignment horizontal="left" vertical="center"/>
    </xf>
    <xf numFmtId="0" fontId="38" fillId="0" borderId="69" xfId="0" applyFont="1" applyFill="1" applyBorder="1" applyAlignment="1">
      <alignment horizontal="left" wrapText="1"/>
    </xf>
    <xf numFmtId="0" fontId="38" fillId="0" borderId="2" xfId="0" applyFont="1" applyFill="1" applyBorder="1" applyAlignment="1">
      <alignment horizontal="left" wrapText="1"/>
    </xf>
    <xf numFmtId="0" fontId="7" fillId="0" borderId="2" xfId="0" applyFont="1" applyBorder="1" applyAlignment="1">
      <alignment horizontal="center" vertical="center" wrapText="1" shrinkToFit="1"/>
    </xf>
    <xf numFmtId="0" fontId="7" fillId="0" borderId="70"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34" fillId="0" borderId="18"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69" xfId="0" applyFont="1" applyBorder="1" applyAlignment="1">
      <alignment horizontal="center" vertical="center"/>
    </xf>
    <xf numFmtId="0" fontId="34" fillId="0" borderId="2" xfId="0" applyFont="1" applyBorder="1" applyAlignment="1">
      <alignment horizontal="center" vertical="center"/>
    </xf>
    <xf numFmtId="0" fontId="34" fillId="0" borderId="70" xfId="0" applyFont="1" applyFill="1" applyBorder="1" applyAlignment="1">
      <alignment horizontal="center" vertical="center" wrapText="1"/>
    </xf>
    <xf numFmtId="0" fontId="34" fillId="0" borderId="24" xfId="0" applyFont="1" applyFill="1" applyBorder="1" applyAlignment="1">
      <alignment horizontal="center" vertical="center" wrapText="1"/>
    </xf>
  </cellXfs>
  <cellStyles count="7">
    <cellStyle name="Normální" xfId="0" builtinId="0"/>
    <cellStyle name="normální 2" xfId="1"/>
    <cellStyle name="normální 2 2" xfId="2"/>
    <cellStyle name="normální 3" xfId="3"/>
    <cellStyle name="Normální 4" xfId="4"/>
    <cellStyle name="Normální 5" xfId="5"/>
    <cellStyle name="Procenta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u-e&#250;\V&#253;ro&#269;n&#237;%20zpr&#225;va\V&#253;ro&#269;n&#237;%20zpr&#225;va%202016\VZ%20o%20hospoda&#345;en&#237;%202016\podklady\Svoboda\Z&#225;kladn&#237;%20tabulka%202016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řešitel"/>
      <sheetName val="spoluřešitel"/>
      <sheetName val="5.d"/>
      <sheetName val="magion 2014 -2020"/>
      <sheetName val="List1"/>
      <sheetName val="magion"/>
      <sheetName val="Vratka - partnerské "/>
    </sheetNames>
    <sheetDataSet>
      <sheetData sheetId="0" refreshError="1"/>
      <sheetData sheetId="1" refreshError="1"/>
      <sheetData sheetId="2" refreshError="1">
        <row r="24">
          <cell r="J24">
            <v>0</v>
          </cell>
        </row>
        <row r="26">
          <cell r="J26">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07F52"/>
    <pageSetUpPr fitToPage="1"/>
  </sheetPr>
  <dimension ref="A1:S31"/>
  <sheetViews>
    <sheetView zoomScale="89" zoomScaleNormal="89" workbookViewId="0">
      <selection activeCell="M34" sqref="M34"/>
    </sheetView>
  </sheetViews>
  <sheetFormatPr defaultColWidth="9.42578125" defaultRowHeight="15"/>
  <cols>
    <col min="1" max="1" width="4" style="2" customWidth="1"/>
    <col min="2" max="2" width="2.28515625" style="2" customWidth="1"/>
    <col min="3" max="3" width="4.7109375" style="2" customWidth="1"/>
    <col min="4" max="4" width="7.7109375" style="2" customWidth="1"/>
    <col min="5" max="5" width="41.5703125" style="2" customWidth="1"/>
    <col min="6" max="6" width="5.42578125" style="2" customWidth="1"/>
    <col min="7" max="7" width="12.42578125" style="2" customWidth="1"/>
    <col min="8" max="8" width="10.140625" style="2" customWidth="1"/>
    <col min="9" max="9" width="11" style="2" customWidth="1"/>
    <col min="10" max="10" width="9.7109375" style="2" customWidth="1"/>
    <col min="11" max="11" width="11.28515625" style="2" customWidth="1"/>
    <col min="12" max="12" width="10.140625" style="2" bestFit="1" customWidth="1"/>
    <col min="13" max="13" width="10.85546875" style="2" customWidth="1"/>
    <col min="14" max="14" width="10.7109375" style="2" customWidth="1"/>
    <col min="15" max="15" width="10.42578125" style="2" customWidth="1"/>
    <col min="16" max="16" width="10.85546875" style="2" customWidth="1"/>
    <col min="17" max="17" width="2.140625" style="2" customWidth="1"/>
    <col min="18" max="19" width="10.140625" style="2" customWidth="1"/>
    <col min="20" max="248" width="9.140625" style="2" customWidth="1"/>
    <col min="249" max="249" width="5.28515625" style="2" customWidth="1"/>
    <col min="250" max="250" width="5.42578125" style="2" customWidth="1"/>
    <col min="251" max="251" width="7.7109375" style="2" customWidth="1"/>
    <col min="252" max="252" width="39.42578125" style="2" customWidth="1"/>
    <col min="253" max="253" width="11.28515625" style="2" customWidth="1"/>
    <col min="254" max="16384" width="9.42578125" style="2"/>
  </cols>
  <sheetData>
    <row r="1" spans="1:19" ht="15.75">
      <c r="A1" s="76" t="s">
        <v>43</v>
      </c>
      <c r="B1" s="77"/>
      <c r="C1" s="75"/>
      <c r="D1" s="75"/>
      <c r="E1" s="75"/>
      <c r="F1" s="4"/>
    </row>
    <row r="2" spans="1:19" ht="16.5" thickBot="1">
      <c r="B2" s="4"/>
      <c r="C2" s="4"/>
      <c r="D2" s="4"/>
      <c r="S2" s="18" t="s">
        <v>1</v>
      </c>
    </row>
    <row r="3" spans="1:19" s="3" customFormat="1" ht="50.25" customHeight="1">
      <c r="A3" s="947" t="s">
        <v>0</v>
      </c>
      <c r="B3" s="950" t="s">
        <v>27</v>
      </c>
      <c r="C3" s="950"/>
      <c r="D3" s="950"/>
      <c r="E3" s="950"/>
      <c r="F3" s="942" t="s">
        <v>31</v>
      </c>
      <c r="G3" s="953" t="s">
        <v>17</v>
      </c>
      <c r="H3" s="954"/>
      <c r="I3" s="954" t="s">
        <v>18</v>
      </c>
      <c r="J3" s="954"/>
      <c r="K3" s="954" t="s">
        <v>19</v>
      </c>
      <c r="L3" s="955"/>
      <c r="M3" s="940" t="s">
        <v>30</v>
      </c>
      <c r="N3" s="945" t="s">
        <v>42</v>
      </c>
      <c r="O3" s="936" t="s">
        <v>37</v>
      </c>
      <c r="P3" s="956" t="s">
        <v>38</v>
      </c>
      <c r="R3" s="936" t="s">
        <v>34</v>
      </c>
      <c r="S3" s="938" t="s">
        <v>20</v>
      </c>
    </row>
    <row r="4" spans="1:19" s="3" customFormat="1" ht="15" customHeight="1">
      <c r="A4" s="948"/>
      <c r="B4" s="951"/>
      <c r="C4" s="951"/>
      <c r="D4" s="951"/>
      <c r="E4" s="951"/>
      <c r="F4" s="943"/>
      <c r="G4" s="12" t="s">
        <v>28</v>
      </c>
      <c r="H4" s="7" t="s">
        <v>29</v>
      </c>
      <c r="I4" s="7" t="s">
        <v>11</v>
      </c>
      <c r="J4" s="7" t="s">
        <v>15</v>
      </c>
      <c r="K4" s="7" t="s">
        <v>11</v>
      </c>
      <c r="L4" s="26" t="s">
        <v>15</v>
      </c>
      <c r="M4" s="941"/>
      <c r="N4" s="946"/>
      <c r="O4" s="937"/>
      <c r="P4" s="957"/>
      <c r="R4" s="937"/>
      <c r="S4" s="939"/>
    </row>
    <row r="5" spans="1:19" s="3" customFormat="1" ht="17.25" customHeight="1" thickBot="1">
      <c r="A5" s="949"/>
      <c r="B5" s="952"/>
      <c r="C5" s="952"/>
      <c r="D5" s="952"/>
      <c r="E5" s="952"/>
      <c r="F5" s="944"/>
      <c r="G5" s="8" t="s">
        <v>2</v>
      </c>
      <c r="H5" s="9" t="s">
        <v>3</v>
      </c>
      <c r="I5" s="9" t="s">
        <v>4</v>
      </c>
      <c r="J5" s="9" t="s">
        <v>5</v>
      </c>
      <c r="K5" s="9" t="s">
        <v>12</v>
      </c>
      <c r="L5" s="27" t="s">
        <v>13</v>
      </c>
      <c r="M5" s="25" t="s">
        <v>24</v>
      </c>
      <c r="N5" s="32" t="s">
        <v>26</v>
      </c>
      <c r="O5" s="10" t="s">
        <v>21</v>
      </c>
      <c r="P5" s="11" t="s">
        <v>6</v>
      </c>
      <c r="R5" s="10" t="s">
        <v>7</v>
      </c>
      <c r="S5" s="13" t="s">
        <v>36</v>
      </c>
    </row>
    <row r="6" spans="1:19" s="5" customFormat="1" ht="16.5" customHeight="1">
      <c r="A6" s="39">
        <v>1</v>
      </c>
      <c r="B6" s="962" t="s">
        <v>14</v>
      </c>
      <c r="C6" s="962"/>
      <c r="D6" s="962"/>
      <c r="E6" s="962"/>
      <c r="F6" s="35"/>
      <c r="G6" s="42">
        <f>SUM(UK:VŠTE!AB6)</f>
        <v>1364959.5915100002</v>
      </c>
      <c r="H6" s="43">
        <f>SUM(UK:VŠTE!AC6)</f>
        <v>990531.19440000004</v>
      </c>
      <c r="I6" s="43">
        <f>SUM(UK:VŠTE!AD6)</f>
        <v>1212414.18462</v>
      </c>
      <c r="J6" s="43">
        <f>SUM(UK:VŠTE!AE6)</f>
        <v>438033.00286999997</v>
      </c>
      <c r="K6" s="43">
        <f>+G6+I6</f>
        <v>2577373.7761300001</v>
      </c>
      <c r="L6" s="44">
        <f>+H6+J6</f>
        <v>1428564.1972699999</v>
      </c>
      <c r="M6" s="45">
        <f>SUM(UK:VŠTE!AH6)</f>
        <v>97113.758459500008</v>
      </c>
      <c r="N6" s="45">
        <f>SUM(UK:VŠTE!AI6)</f>
        <v>121407.94682</v>
      </c>
      <c r="O6" s="43">
        <f t="shared" ref="O6:O17" si="0">+K6-L6</f>
        <v>1148809.5788600002</v>
      </c>
      <c r="P6" s="46">
        <f>SUM(UK:VŠTE!AK6)</f>
        <v>0</v>
      </c>
      <c r="Q6" s="47"/>
      <c r="R6" s="43">
        <f>SUM(UK:VŠTE!AM6)</f>
        <v>23537.563560000002</v>
      </c>
      <c r="S6" s="46">
        <f>+L6+R6</f>
        <v>1452101.7608299998</v>
      </c>
    </row>
    <row r="7" spans="1:19" s="5" customFormat="1" ht="12.75">
      <c r="A7" s="36">
        <f>A6+1</f>
        <v>2</v>
      </c>
      <c r="B7" s="970" t="s">
        <v>47</v>
      </c>
      <c r="C7" s="970"/>
      <c r="D7" s="970"/>
      <c r="E7" s="970"/>
      <c r="F7" s="28"/>
      <c r="G7" s="48"/>
      <c r="H7" s="49"/>
      <c r="I7" s="49"/>
      <c r="J7" s="49"/>
      <c r="K7" s="49"/>
      <c r="L7" s="50"/>
      <c r="M7" s="51"/>
      <c r="N7" s="51"/>
      <c r="O7" s="49"/>
      <c r="P7" s="52"/>
      <c r="Q7" s="47"/>
      <c r="R7" s="49"/>
      <c r="S7" s="52"/>
    </row>
    <row r="8" spans="1:19" s="3" customFormat="1" ht="12.75">
      <c r="A8" s="20">
        <f t="shared" ref="A8:A18" si="1">+A7+1</f>
        <v>3</v>
      </c>
      <c r="B8" s="6"/>
      <c r="C8" s="41" t="s">
        <v>48</v>
      </c>
      <c r="D8" s="40"/>
      <c r="E8" s="40"/>
      <c r="F8" s="29"/>
      <c r="G8" s="59"/>
      <c r="H8" s="60"/>
      <c r="I8" s="60"/>
      <c r="J8" s="60"/>
      <c r="K8" s="60"/>
      <c r="L8" s="61"/>
      <c r="M8" s="62"/>
      <c r="N8" s="62"/>
      <c r="O8" s="49"/>
      <c r="P8" s="63"/>
      <c r="Q8" s="58"/>
      <c r="R8" s="60"/>
      <c r="S8" s="63"/>
    </row>
    <row r="9" spans="1:19" s="3" customFormat="1" ht="12.75">
      <c r="A9" s="20">
        <f t="shared" si="1"/>
        <v>4</v>
      </c>
      <c r="B9" s="6"/>
      <c r="C9" s="41" t="s">
        <v>49</v>
      </c>
      <c r="D9" s="40"/>
      <c r="E9" s="40"/>
      <c r="F9" s="29"/>
      <c r="G9" s="59"/>
      <c r="H9" s="60"/>
      <c r="I9" s="60"/>
      <c r="J9" s="60"/>
      <c r="K9" s="60"/>
      <c r="L9" s="61"/>
      <c r="M9" s="62"/>
      <c r="N9" s="62"/>
      <c r="O9" s="49"/>
      <c r="P9" s="63"/>
      <c r="Q9" s="58"/>
      <c r="R9" s="60"/>
      <c r="S9" s="63"/>
    </row>
    <row r="10" spans="1:19" s="3" customFormat="1" ht="12.75">
      <c r="A10" s="20">
        <f t="shared" si="1"/>
        <v>5</v>
      </c>
      <c r="B10" s="6"/>
      <c r="C10" s="41" t="s">
        <v>50</v>
      </c>
      <c r="D10" s="40"/>
      <c r="E10" s="40"/>
      <c r="F10" s="29"/>
      <c r="G10" s="59"/>
      <c r="H10" s="60"/>
      <c r="I10" s="60"/>
      <c r="J10" s="60"/>
      <c r="K10" s="60"/>
      <c r="L10" s="61"/>
      <c r="M10" s="62"/>
      <c r="N10" s="62"/>
      <c r="O10" s="49"/>
      <c r="P10" s="63"/>
      <c r="Q10" s="58"/>
      <c r="R10" s="60"/>
      <c r="S10" s="63"/>
    </row>
    <row r="11" spans="1:19" s="3" customFormat="1" ht="12.75">
      <c r="A11" s="20">
        <f t="shared" si="1"/>
        <v>6</v>
      </c>
      <c r="B11" s="6"/>
      <c r="C11" s="6"/>
      <c r="D11" s="969" t="s">
        <v>16</v>
      </c>
      <c r="E11" s="969"/>
      <c r="F11" s="29"/>
      <c r="G11" s="53"/>
      <c r="H11" s="54"/>
      <c r="I11" s="54"/>
      <c r="J11" s="54"/>
      <c r="K11" s="54"/>
      <c r="L11" s="55"/>
      <c r="M11" s="56"/>
      <c r="N11" s="56"/>
      <c r="O11" s="49"/>
      <c r="P11" s="57"/>
      <c r="Q11" s="58"/>
      <c r="R11" s="54"/>
      <c r="S11" s="57"/>
    </row>
    <row r="12" spans="1:19" s="5" customFormat="1" ht="15.75" customHeight="1">
      <c r="A12" s="19">
        <f t="shared" si="1"/>
        <v>7</v>
      </c>
      <c r="B12" s="963" t="s">
        <v>25</v>
      </c>
      <c r="C12" s="964"/>
      <c r="D12" s="964"/>
      <c r="E12" s="965"/>
      <c r="F12" s="38"/>
      <c r="G12" s="64">
        <f>SUM(UK:VŠTE!AB12)</f>
        <v>16782.710639999998</v>
      </c>
      <c r="H12" s="65">
        <f>SUM(UK:VŠTE!AC12)</f>
        <v>18614.67481</v>
      </c>
      <c r="I12" s="65">
        <f>SUM(UK:VŠTE!AD12)</f>
        <v>14194.643</v>
      </c>
      <c r="J12" s="65">
        <f>SUM(UK:VŠTE!AE12)</f>
        <v>15202.643</v>
      </c>
      <c r="K12" s="65">
        <f t="shared" ref="K12:K17" si="2">+G12+I12</f>
        <v>30977.353639999998</v>
      </c>
      <c r="L12" s="66">
        <f t="shared" ref="L12:L17" si="3">+H12+J12</f>
        <v>33817.31781</v>
      </c>
      <c r="M12" s="67">
        <f>SUM(UK:VŠTE!AH12)</f>
        <v>260.86</v>
      </c>
      <c r="N12" s="67">
        <f>SUM(UK:VŠTE!AI12)</f>
        <v>0</v>
      </c>
      <c r="O12" s="65">
        <f t="shared" si="0"/>
        <v>-2839.9641700000029</v>
      </c>
      <c r="P12" s="68">
        <f>SUM(UK:VŠTE!AK12)</f>
        <v>15</v>
      </c>
      <c r="Q12" s="47"/>
      <c r="R12" s="65">
        <f>SUM(UK:VŠTE!AM12)</f>
        <v>854.83213999999998</v>
      </c>
      <c r="S12" s="68">
        <f t="shared" ref="S12:S17" si="4">+L12+R12</f>
        <v>34672.149949999999</v>
      </c>
    </row>
    <row r="13" spans="1:19" s="5" customFormat="1" ht="12.75">
      <c r="A13" s="36">
        <f t="shared" si="1"/>
        <v>8</v>
      </c>
      <c r="B13" s="966" t="s">
        <v>35</v>
      </c>
      <c r="C13" s="967"/>
      <c r="D13" s="967"/>
      <c r="E13" s="968"/>
      <c r="F13" s="37"/>
      <c r="G13" s="48">
        <f>SUM(UK:VŠTE!AB13)</f>
        <v>0</v>
      </c>
      <c r="H13" s="49">
        <f>SUM(UK:VŠTE!AC13)</f>
        <v>0</v>
      </c>
      <c r="I13" s="49">
        <f>SUM(UK:VŠTE!AD13)</f>
        <v>0</v>
      </c>
      <c r="J13" s="49">
        <f>SUM(UK:VŠTE!AE13)</f>
        <v>0</v>
      </c>
      <c r="K13" s="49">
        <f t="shared" si="2"/>
        <v>0</v>
      </c>
      <c r="L13" s="50">
        <f t="shared" si="3"/>
        <v>0</v>
      </c>
      <c r="M13" s="51">
        <f>SUM(UK:VŠTE!AH13)</f>
        <v>0</v>
      </c>
      <c r="N13" s="51">
        <f>SUM(UK:VŠTE!AI13)</f>
        <v>0</v>
      </c>
      <c r="O13" s="49">
        <f t="shared" si="0"/>
        <v>0</v>
      </c>
      <c r="P13" s="52">
        <f>SUM(UK:VŠTE!AK13)</f>
        <v>0</v>
      </c>
      <c r="Q13" s="47"/>
      <c r="R13" s="49">
        <f>SUM(UK:VŠTE!AM13)</f>
        <v>0</v>
      </c>
      <c r="S13" s="52">
        <f t="shared" si="4"/>
        <v>0</v>
      </c>
    </row>
    <row r="14" spans="1:19" s="3" customFormat="1" ht="14.25" customHeight="1">
      <c r="A14" s="20">
        <f t="shared" si="1"/>
        <v>9</v>
      </c>
      <c r="B14" s="6"/>
      <c r="C14" s="6"/>
      <c r="D14" s="969" t="s">
        <v>51</v>
      </c>
      <c r="E14" s="969"/>
      <c r="F14" s="29"/>
      <c r="G14" s="59">
        <f>SUM(UK:VŠTE!AB14)</f>
        <v>0</v>
      </c>
      <c r="H14" s="60">
        <f>SUM(UK:VŠTE!AC14)</f>
        <v>0</v>
      </c>
      <c r="I14" s="60">
        <f>SUM(UK:VŠTE!AD14)</f>
        <v>0</v>
      </c>
      <c r="J14" s="60">
        <f>SUM(UK:VŠTE!AE14)</f>
        <v>0</v>
      </c>
      <c r="K14" s="60">
        <f t="shared" si="2"/>
        <v>0</v>
      </c>
      <c r="L14" s="61">
        <f t="shared" si="3"/>
        <v>0</v>
      </c>
      <c r="M14" s="62">
        <f>SUM(UK:VŠTE!AH14)</f>
        <v>0</v>
      </c>
      <c r="N14" s="62">
        <f>SUM(UK:VŠTE!AI14)</f>
        <v>0</v>
      </c>
      <c r="O14" s="60">
        <f t="shared" si="0"/>
        <v>0</v>
      </c>
      <c r="P14" s="63">
        <f>SUM(UK:VŠTE!AK14)</f>
        <v>0</v>
      </c>
      <c r="Q14" s="58"/>
      <c r="R14" s="60">
        <f>SUM(UK:VŠTE!AM14)</f>
        <v>0</v>
      </c>
      <c r="S14" s="63">
        <f t="shared" si="4"/>
        <v>0</v>
      </c>
    </row>
    <row r="15" spans="1:19" s="5" customFormat="1" ht="15.75" customHeight="1">
      <c r="A15" s="19">
        <f t="shared" si="1"/>
        <v>10</v>
      </c>
      <c r="B15" s="963" t="s">
        <v>23</v>
      </c>
      <c r="C15" s="964"/>
      <c r="D15" s="964"/>
      <c r="E15" s="965"/>
      <c r="F15" s="38"/>
      <c r="G15" s="64">
        <f>SUM(UK:VŠTE!AB15)</f>
        <v>68541.667649999988</v>
      </c>
      <c r="H15" s="65">
        <f>SUM(UK:VŠTE!AC15)</f>
        <v>75173.197110000008</v>
      </c>
      <c r="I15" s="65">
        <f>SUM(UK:VŠTE!AD15)</f>
        <v>275</v>
      </c>
      <c r="J15" s="65">
        <f>SUM(UK:VŠTE!AE15)</f>
        <v>4778.4327999999996</v>
      </c>
      <c r="K15" s="65">
        <f t="shared" si="2"/>
        <v>68816.667649999988</v>
      </c>
      <c r="L15" s="66">
        <f t="shared" si="3"/>
        <v>79951.629910000003</v>
      </c>
      <c r="M15" s="67">
        <f>SUM(UK:VŠTE!AH15)</f>
        <v>293</v>
      </c>
      <c r="N15" s="67">
        <f>SUM(UK:VŠTE!AI15)</f>
        <v>26.861999999999998</v>
      </c>
      <c r="O15" s="65">
        <f t="shared" si="0"/>
        <v>-11134.962260000015</v>
      </c>
      <c r="P15" s="68">
        <f>SUM(UK:VŠTE!AK15)</f>
        <v>0</v>
      </c>
      <c r="Q15" s="47"/>
      <c r="R15" s="65">
        <f>SUM(UK:VŠTE!AM15)</f>
        <v>43269.054219999998</v>
      </c>
      <c r="S15" s="68">
        <f t="shared" si="4"/>
        <v>123220.68413000001</v>
      </c>
    </row>
    <row r="16" spans="1:19" s="5" customFormat="1" ht="12.75">
      <c r="A16" s="36">
        <f t="shared" si="1"/>
        <v>11</v>
      </c>
      <c r="B16" s="966" t="s">
        <v>35</v>
      </c>
      <c r="C16" s="967"/>
      <c r="D16" s="967"/>
      <c r="E16" s="968"/>
      <c r="F16" s="37"/>
      <c r="G16" s="48">
        <f>SUM(UK:VŠTE!AB16)</f>
        <v>0</v>
      </c>
      <c r="H16" s="49">
        <f>SUM(UK:VŠTE!AC16)</f>
        <v>0</v>
      </c>
      <c r="I16" s="49">
        <f>SUM(UK:VŠTE!AD16)</f>
        <v>0</v>
      </c>
      <c r="J16" s="49">
        <f>SUM(UK:VŠTE!AE16)</f>
        <v>0</v>
      </c>
      <c r="K16" s="49">
        <f t="shared" si="2"/>
        <v>0</v>
      </c>
      <c r="L16" s="50">
        <f t="shared" si="3"/>
        <v>0</v>
      </c>
      <c r="M16" s="51">
        <f>SUM(UK:VŠTE!AH16)</f>
        <v>0</v>
      </c>
      <c r="N16" s="51">
        <f>SUM(UK:VŠTE!AI16)</f>
        <v>0</v>
      </c>
      <c r="O16" s="49">
        <f t="shared" si="0"/>
        <v>0</v>
      </c>
      <c r="P16" s="52">
        <f>SUM(UK:VŠTE!AK16)</f>
        <v>0</v>
      </c>
      <c r="Q16" s="47"/>
      <c r="R16" s="49">
        <f>SUM(UK:VŠTE!AM16)</f>
        <v>0</v>
      </c>
      <c r="S16" s="52">
        <f t="shared" si="4"/>
        <v>0</v>
      </c>
    </row>
    <row r="17" spans="1:19" s="3" customFormat="1" ht="13.5" thickBot="1">
      <c r="A17" s="20">
        <f t="shared" si="1"/>
        <v>12</v>
      </c>
      <c r="B17" s="6"/>
      <c r="C17" s="6"/>
      <c r="D17" s="969" t="s">
        <v>51</v>
      </c>
      <c r="E17" s="969"/>
      <c r="F17" s="29"/>
      <c r="G17" s="53"/>
      <c r="H17" s="54"/>
      <c r="I17" s="54"/>
      <c r="J17" s="54"/>
      <c r="K17" s="54">
        <f t="shared" si="2"/>
        <v>0</v>
      </c>
      <c r="L17" s="55">
        <f t="shared" si="3"/>
        <v>0</v>
      </c>
      <c r="M17" s="56"/>
      <c r="N17" s="56"/>
      <c r="O17" s="54">
        <f t="shared" si="0"/>
        <v>0</v>
      </c>
      <c r="P17" s="57"/>
      <c r="Q17" s="58"/>
      <c r="R17" s="54"/>
      <c r="S17" s="57">
        <f t="shared" si="4"/>
        <v>0</v>
      </c>
    </row>
    <row r="18" spans="1:19" s="3" customFormat="1" ht="18.75" customHeight="1" thickBot="1">
      <c r="A18" s="21">
        <f t="shared" si="1"/>
        <v>13</v>
      </c>
      <c r="B18" s="24" t="s">
        <v>22</v>
      </c>
      <c r="C18" s="24"/>
      <c r="D18" s="24"/>
      <c r="E18" s="24"/>
      <c r="F18" s="30"/>
      <c r="G18" s="69">
        <f t="shared" ref="G18:P18" si="5">+G6+G12+G15</f>
        <v>1450283.9698000001</v>
      </c>
      <c r="H18" s="70">
        <f t="shared" si="5"/>
        <v>1084319.06632</v>
      </c>
      <c r="I18" s="70">
        <f t="shared" si="5"/>
        <v>1226883.8276199999</v>
      </c>
      <c r="J18" s="70">
        <f t="shared" si="5"/>
        <v>458014.07866999996</v>
      </c>
      <c r="K18" s="70">
        <f t="shared" si="5"/>
        <v>2677167.7974200002</v>
      </c>
      <c r="L18" s="71">
        <f t="shared" si="5"/>
        <v>1542333.1449899997</v>
      </c>
      <c r="M18" s="72">
        <f t="shared" si="5"/>
        <v>97667.618459500009</v>
      </c>
      <c r="N18" s="72">
        <f t="shared" si="5"/>
        <v>121434.80881999999</v>
      </c>
      <c r="O18" s="70">
        <f t="shared" si="5"/>
        <v>1134834.6524300002</v>
      </c>
      <c r="P18" s="73">
        <f t="shared" si="5"/>
        <v>15</v>
      </c>
      <c r="Q18" s="47"/>
      <c r="R18" s="70">
        <f>+R6+R12+R15</f>
        <v>67661.449919999999</v>
      </c>
      <c r="S18" s="73">
        <f>+S6+S12+S15</f>
        <v>1609994.5949099998</v>
      </c>
    </row>
    <row r="19" spans="1:19" s="31" customFormat="1" ht="18.75" customHeight="1">
      <c r="A19" s="33"/>
      <c r="B19" s="34"/>
      <c r="C19" s="34"/>
      <c r="D19" s="34"/>
      <c r="E19" s="34"/>
      <c r="F19" s="34"/>
      <c r="G19" s="34"/>
      <c r="H19" s="34"/>
      <c r="I19" s="34"/>
      <c r="J19" s="34"/>
      <c r="K19" s="34"/>
      <c r="L19" s="34"/>
      <c r="M19" s="34"/>
      <c r="N19" s="34"/>
      <c r="O19" s="935"/>
      <c r="P19" s="34"/>
      <c r="R19" s="34"/>
      <c r="S19" s="34"/>
    </row>
    <row r="20" spans="1:19" ht="20.25" customHeight="1">
      <c r="A20" s="3" t="s">
        <v>10</v>
      </c>
    </row>
    <row r="21" spans="1:19" ht="55.5" customHeight="1">
      <c r="A21" s="958" t="s">
        <v>52</v>
      </c>
      <c r="B21" s="959"/>
      <c r="C21" s="959"/>
      <c r="D21" s="959"/>
      <c r="E21" s="959"/>
      <c r="F21" s="959"/>
      <c r="G21" s="959"/>
      <c r="H21" s="959"/>
      <c r="I21" s="959"/>
      <c r="J21" s="959"/>
      <c r="K21" s="959"/>
      <c r="L21" s="959"/>
      <c r="M21" s="959"/>
      <c r="N21" s="959"/>
      <c r="O21" s="959"/>
      <c r="P21" s="959"/>
      <c r="Q21" s="959"/>
      <c r="R21" s="959"/>
      <c r="S21" s="959"/>
    </row>
    <row r="22" spans="1:19" ht="17.25" customHeight="1">
      <c r="A22" s="958" t="s">
        <v>53</v>
      </c>
      <c r="B22" s="959"/>
      <c r="C22" s="959"/>
      <c r="D22" s="959"/>
      <c r="E22" s="959"/>
      <c r="F22" s="959"/>
      <c r="G22" s="959"/>
      <c r="H22" s="959"/>
      <c r="I22" s="959"/>
      <c r="J22" s="959"/>
      <c r="K22" s="959"/>
      <c r="L22" s="959"/>
      <c r="M22" s="959"/>
      <c r="N22" s="959"/>
      <c r="O22" s="959"/>
      <c r="P22" s="959"/>
      <c r="Q22" s="959"/>
      <c r="R22" s="959"/>
      <c r="S22" s="959"/>
    </row>
    <row r="23" spans="1:19" ht="15" customHeight="1">
      <c r="A23" s="958" t="s">
        <v>44</v>
      </c>
      <c r="B23" s="959"/>
      <c r="C23" s="959"/>
      <c r="D23" s="959"/>
      <c r="E23" s="959"/>
      <c r="F23" s="959"/>
      <c r="G23" s="959"/>
      <c r="H23" s="959"/>
      <c r="I23" s="959"/>
      <c r="J23" s="959"/>
      <c r="K23" s="959"/>
      <c r="L23" s="959"/>
      <c r="M23" s="959"/>
      <c r="N23" s="959"/>
      <c r="O23" s="959"/>
      <c r="P23" s="959"/>
      <c r="Q23" s="959"/>
      <c r="R23" s="959"/>
      <c r="S23" s="959"/>
    </row>
    <row r="24" spans="1:19" ht="15" customHeight="1">
      <c r="A24" s="958" t="s">
        <v>46</v>
      </c>
      <c r="B24" s="959"/>
      <c r="C24" s="959"/>
      <c r="D24" s="959"/>
      <c r="E24" s="959"/>
      <c r="F24" s="959"/>
      <c r="G24" s="959"/>
      <c r="H24" s="959"/>
      <c r="I24" s="959"/>
      <c r="J24" s="959"/>
      <c r="K24" s="959"/>
      <c r="L24" s="959"/>
      <c r="M24" s="959"/>
      <c r="N24" s="959"/>
      <c r="O24" s="959"/>
      <c r="P24" s="959"/>
      <c r="Q24" s="959"/>
      <c r="R24" s="959"/>
      <c r="S24" s="959"/>
    </row>
    <row r="25" spans="1:19" ht="15" customHeight="1">
      <c r="A25" s="958" t="s">
        <v>32</v>
      </c>
      <c r="B25" s="959"/>
      <c r="C25" s="959"/>
      <c r="D25" s="959"/>
      <c r="E25" s="959"/>
      <c r="F25" s="959"/>
      <c r="G25" s="959"/>
      <c r="H25" s="959"/>
      <c r="I25" s="959"/>
      <c r="J25" s="959"/>
      <c r="K25" s="959"/>
      <c r="L25" s="959"/>
      <c r="M25" s="959"/>
      <c r="N25" s="959"/>
      <c r="O25" s="959"/>
      <c r="P25" s="959"/>
      <c r="Q25" s="959"/>
      <c r="R25" s="959"/>
      <c r="S25" s="959"/>
    </row>
    <row r="26" spans="1:19" ht="15" customHeight="1">
      <c r="A26" s="958" t="s">
        <v>41</v>
      </c>
      <c r="B26" s="959"/>
      <c r="C26" s="959"/>
      <c r="D26" s="959"/>
      <c r="E26" s="959"/>
      <c r="F26" s="959"/>
      <c r="G26" s="959"/>
      <c r="H26" s="959"/>
      <c r="I26" s="959"/>
      <c r="J26" s="959"/>
      <c r="K26" s="959"/>
      <c r="L26" s="959"/>
      <c r="M26" s="959"/>
      <c r="N26" s="959"/>
      <c r="O26" s="959"/>
      <c r="P26" s="959"/>
      <c r="Q26" s="959"/>
      <c r="R26" s="959"/>
      <c r="S26" s="959"/>
    </row>
    <row r="27" spans="1:19" ht="15" customHeight="1">
      <c r="A27" s="958" t="s">
        <v>39</v>
      </c>
      <c r="B27" s="959"/>
      <c r="C27" s="959"/>
      <c r="D27" s="959"/>
      <c r="E27" s="959"/>
      <c r="F27" s="959"/>
      <c r="G27" s="959"/>
      <c r="H27" s="959"/>
      <c r="I27" s="959"/>
      <c r="J27" s="959"/>
      <c r="K27" s="959"/>
      <c r="L27" s="959"/>
      <c r="M27" s="959"/>
      <c r="N27" s="959"/>
      <c r="O27" s="959"/>
      <c r="P27" s="959"/>
      <c r="Q27" s="959"/>
      <c r="R27" s="959"/>
      <c r="S27" s="959"/>
    </row>
    <row r="28" spans="1:19" ht="15" customHeight="1">
      <c r="A28" s="960" t="s">
        <v>40</v>
      </c>
      <c r="B28" s="961"/>
      <c r="C28" s="961"/>
      <c r="D28" s="961"/>
      <c r="E28" s="961"/>
      <c r="F28" s="961"/>
      <c r="G28" s="961"/>
      <c r="H28" s="961"/>
      <c r="I28" s="961"/>
      <c r="J28" s="961"/>
      <c r="K28" s="961"/>
      <c r="L28" s="961"/>
      <c r="M28" s="961"/>
      <c r="N28" s="961"/>
      <c r="O28" s="961"/>
      <c r="P28" s="961"/>
      <c r="Q28" s="961"/>
      <c r="R28" s="961"/>
      <c r="S28" s="961"/>
    </row>
    <row r="29" spans="1:19" ht="30.75" customHeight="1">
      <c r="A29" s="958" t="s">
        <v>33</v>
      </c>
      <c r="B29" s="959"/>
      <c r="C29" s="959"/>
      <c r="D29" s="959"/>
      <c r="E29" s="959"/>
      <c r="F29" s="959"/>
      <c r="G29" s="959"/>
      <c r="H29" s="959"/>
      <c r="I29" s="959"/>
      <c r="J29" s="959"/>
      <c r="K29" s="959"/>
      <c r="L29" s="959"/>
      <c r="M29" s="959"/>
      <c r="N29" s="959"/>
      <c r="O29" s="959"/>
      <c r="P29" s="959"/>
      <c r="Q29" s="959"/>
      <c r="R29" s="959"/>
      <c r="S29" s="959"/>
    </row>
    <row r="30" spans="1:19" ht="14.25" customHeight="1">
      <c r="C30" s="23"/>
      <c r="D30" s="23"/>
      <c r="E30" s="23"/>
      <c r="F30" s="23"/>
    </row>
    <row r="31" spans="1:19">
      <c r="A31" s="3" t="s">
        <v>45</v>
      </c>
    </row>
  </sheetData>
  <customSheetViews>
    <customSheetView guid="{2AF6EA2A-E5C5-45EB-B6C4-875AD1E4E056}" scale="89" fitToPage="1">
      <pageMargins left="0.51181102362204722" right="0.51181102362204722" top="0.78740157480314965" bottom="0.78740157480314965" header="0.31496062992125984" footer="0.31496062992125984"/>
      <pageSetup paperSize="9" scale="68" orientation="landscape" r:id="rId1"/>
    </customSheetView>
  </customSheetViews>
  <mergeCells count="30">
    <mergeCell ref="A21:S21"/>
    <mergeCell ref="B6:E6"/>
    <mergeCell ref="B12:E12"/>
    <mergeCell ref="B15:E15"/>
    <mergeCell ref="B16:E16"/>
    <mergeCell ref="D17:E17"/>
    <mergeCell ref="D14:E14"/>
    <mergeCell ref="B7:E7"/>
    <mergeCell ref="D11:E11"/>
    <mergeCell ref="B13:E13"/>
    <mergeCell ref="A27:S27"/>
    <mergeCell ref="A28:S28"/>
    <mergeCell ref="A29:S29"/>
    <mergeCell ref="A22:S22"/>
    <mergeCell ref="A23:S23"/>
    <mergeCell ref="A24:S24"/>
    <mergeCell ref="A25:S25"/>
    <mergeCell ref="A26:S26"/>
    <mergeCell ref="A3:A5"/>
    <mergeCell ref="B3:E5"/>
    <mergeCell ref="G3:H3"/>
    <mergeCell ref="I3:J3"/>
    <mergeCell ref="K3:L3"/>
    <mergeCell ref="R3:R4"/>
    <mergeCell ref="O3:O4"/>
    <mergeCell ref="S3:S4"/>
    <mergeCell ref="M3:M4"/>
    <mergeCell ref="F3:F5"/>
    <mergeCell ref="N3:N4"/>
    <mergeCell ref="P3:P4"/>
  </mergeCells>
  <pageMargins left="0.51181102362204722" right="0.51181102362204722" top="0.78740157480314965" bottom="0.78740157480314965" header="0.31496062992125984" footer="0.31496062992125984"/>
  <pageSetup paperSize="9" scale="6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5"/>
  <sheetViews>
    <sheetView zoomScale="85" zoomScaleNormal="85" workbookViewId="0"/>
  </sheetViews>
  <sheetFormatPr defaultRowHeight="15"/>
  <cols>
    <col min="1" max="1" width="5.7109375" customWidth="1"/>
    <col min="2" max="2" width="2.28515625" customWidth="1"/>
    <col min="3" max="3" width="4.7109375" customWidth="1"/>
    <col min="4" max="4" width="7.7109375" customWidth="1"/>
    <col min="5" max="5" width="48.7109375" customWidth="1"/>
    <col min="6" max="6" width="5.42578125" customWidth="1"/>
    <col min="7" max="16" width="11.7109375" customWidth="1"/>
    <col min="17" max="17" width="1.7109375" customWidth="1"/>
    <col min="18" max="19" width="11.710937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c r="A1" s="484" t="s">
        <v>193</v>
      </c>
      <c r="B1" s="484"/>
      <c r="C1" s="484"/>
      <c r="D1" s="484"/>
      <c r="E1" s="484"/>
      <c r="F1" s="485"/>
      <c r="G1" s="486"/>
      <c r="H1" s="486"/>
      <c r="I1" s="487"/>
      <c r="J1" s="487"/>
      <c r="K1" s="488"/>
      <c r="L1" s="487"/>
      <c r="M1" s="487"/>
      <c r="N1" s="487"/>
      <c r="O1" s="487"/>
      <c r="P1" s="487"/>
      <c r="Q1" s="487"/>
      <c r="R1" s="487"/>
      <c r="S1" s="489" t="s">
        <v>194</v>
      </c>
    </row>
    <row r="2" spans="1:40" s="1" customFormat="1" ht="15.75" thickBot="1">
      <c r="A2" s="484"/>
      <c r="B2" s="484"/>
      <c r="C2" s="484"/>
      <c r="D2" s="484"/>
      <c r="E2" s="484"/>
      <c r="F2" s="485"/>
      <c r="G2" s="486"/>
      <c r="H2" s="486"/>
      <c r="I2" s="487"/>
      <c r="J2" s="487"/>
      <c r="K2" s="488"/>
      <c r="L2" s="487"/>
      <c r="M2" s="487"/>
      <c r="N2" s="487"/>
      <c r="O2" s="487"/>
      <c r="P2" s="487"/>
      <c r="Q2" s="487"/>
      <c r="R2" s="487"/>
      <c r="S2" s="489"/>
    </row>
    <row r="3" spans="1:40" ht="15" customHeight="1">
      <c r="A3" s="1121" t="s">
        <v>195</v>
      </c>
      <c r="B3" s="1123" t="s">
        <v>179</v>
      </c>
      <c r="C3" s="1123"/>
      <c r="D3" s="1123"/>
      <c r="E3" s="1123"/>
      <c r="F3" s="1121" t="s">
        <v>196</v>
      </c>
      <c r="G3" s="1122" t="s">
        <v>197</v>
      </c>
      <c r="H3" s="1122"/>
      <c r="I3" s="1122" t="s">
        <v>198</v>
      </c>
      <c r="J3" s="1122"/>
      <c r="K3" s="1122" t="s">
        <v>199</v>
      </c>
      <c r="L3" s="1122"/>
      <c r="M3" s="1120" t="s">
        <v>200</v>
      </c>
      <c r="N3" s="1121" t="s">
        <v>201</v>
      </c>
      <c r="O3" s="1122" t="s">
        <v>185</v>
      </c>
      <c r="P3" s="1122" t="s">
        <v>202</v>
      </c>
      <c r="Q3" s="490"/>
      <c r="R3" s="1122" t="s">
        <v>203</v>
      </c>
      <c r="S3" s="1122"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1121"/>
      <c r="B4" s="1123"/>
      <c r="C4" s="1123"/>
      <c r="D4" s="1123"/>
      <c r="E4" s="1123"/>
      <c r="F4" s="1121"/>
      <c r="G4" s="221" t="s">
        <v>11</v>
      </c>
      <c r="H4" s="221" t="s">
        <v>188</v>
      </c>
      <c r="I4" s="221" t="s">
        <v>11</v>
      </c>
      <c r="J4" s="221" t="s">
        <v>15</v>
      </c>
      <c r="K4" s="221" t="s">
        <v>11</v>
      </c>
      <c r="L4" s="221" t="s">
        <v>15</v>
      </c>
      <c r="M4" s="1120"/>
      <c r="N4" s="1121"/>
      <c r="O4" s="1122"/>
      <c r="P4" s="1122"/>
      <c r="Q4" s="490"/>
      <c r="R4" s="1122"/>
      <c r="S4" s="1122"/>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121"/>
      <c r="B5" s="1123"/>
      <c r="C5" s="1123"/>
      <c r="D5" s="1123"/>
      <c r="E5" s="1123"/>
      <c r="F5" s="1121"/>
      <c r="G5" s="491" t="s">
        <v>2</v>
      </c>
      <c r="H5" s="491" t="s">
        <v>3</v>
      </c>
      <c r="I5" s="491" t="s">
        <v>4</v>
      </c>
      <c r="J5" s="491" t="s">
        <v>5</v>
      </c>
      <c r="K5" s="491" t="s">
        <v>12</v>
      </c>
      <c r="L5" s="491" t="s">
        <v>13</v>
      </c>
      <c r="M5" s="491" t="s">
        <v>204</v>
      </c>
      <c r="N5" s="491" t="s">
        <v>205</v>
      </c>
      <c r="O5" s="491" t="s">
        <v>21</v>
      </c>
      <c r="P5" s="491" t="s">
        <v>6</v>
      </c>
      <c r="Q5" s="490"/>
      <c r="R5" s="491" t="s">
        <v>7</v>
      </c>
      <c r="S5" s="491" t="s">
        <v>206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221">
        <v>1</v>
      </c>
      <c r="B6" s="1115" t="s">
        <v>14</v>
      </c>
      <c r="C6" s="1115"/>
      <c r="D6" s="1115"/>
      <c r="E6" s="1115"/>
      <c r="F6" s="221"/>
      <c r="G6" s="492">
        <f>+G7+G14+G9</f>
        <v>29887</v>
      </c>
      <c r="H6" s="492">
        <f t="shared" ref="H6:M6" si="0">+H7+H14+H9</f>
        <v>29887</v>
      </c>
      <c r="I6" s="492">
        <f t="shared" si="0"/>
        <v>5244</v>
      </c>
      <c r="J6" s="492">
        <f t="shared" si="0"/>
        <v>5244</v>
      </c>
      <c r="K6" s="492">
        <f>+K7+K14+K9</f>
        <v>35131</v>
      </c>
      <c r="L6" s="492">
        <f t="shared" si="0"/>
        <v>35131</v>
      </c>
      <c r="M6" s="492">
        <f t="shared" si="0"/>
        <v>29861.35</v>
      </c>
      <c r="N6" s="492">
        <f>+N7+N14+N9</f>
        <v>0</v>
      </c>
      <c r="O6" s="492">
        <f>+O7+O14+O9</f>
        <v>0</v>
      </c>
      <c r="P6" s="492">
        <f>+P7+P14+P9</f>
        <v>0</v>
      </c>
      <c r="Q6" s="493"/>
      <c r="R6" s="492">
        <f>+R7+R14+R9</f>
        <v>0</v>
      </c>
      <c r="S6" s="494">
        <f>+R6+L6</f>
        <v>35131</v>
      </c>
      <c r="V6" s="39">
        <v>1</v>
      </c>
      <c r="W6" s="962" t="s">
        <v>14</v>
      </c>
      <c r="X6" s="962"/>
      <c r="Y6" s="962"/>
      <c r="Z6" s="962"/>
      <c r="AA6" s="35"/>
      <c r="AB6" s="42">
        <v>29887</v>
      </c>
      <c r="AC6" s="43">
        <v>29887</v>
      </c>
      <c r="AD6" s="43">
        <v>5244</v>
      </c>
      <c r="AE6" s="43">
        <v>5244</v>
      </c>
      <c r="AF6" s="43">
        <v>35131</v>
      </c>
      <c r="AG6" s="44">
        <v>35131</v>
      </c>
      <c r="AH6" s="45">
        <v>29861.35</v>
      </c>
      <c r="AI6" s="45">
        <v>0</v>
      </c>
      <c r="AJ6" s="43">
        <v>0</v>
      </c>
      <c r="AK6" s="46">
        <v>0</v>
      </c>
      <c r="AL6" s="47"/>
      <c r="AM6" s="43">
        <v>0</v>
      </c>
      <c r="AN6" s="46">
        <v>35131</v>
      </c>
    </row>
    <row r="7" spans="1:40">
      <c r="A7" s="221"/>
      <c r="B7" s="1116" t="s">
        <v>207</v>
      </c>
      <c r="C7" s="1116"/>
      <c r="D7" s="1116"/>
      <c r="E7" s="1116"/>
      <c r="F7" s="221"/>
      <c r="G7" s="492">
        <f t="shared" ref="G7:N7" si="1">+G8</f>
        <v>0</v>
      </c>
      <c r="H7" s="492">
        <f t="shared" si="1"/>
        <v>0</v>
      </c>
      <c r="I7" s="492">
        <f t="shared" si="1"/>
        <v>0</v>
      </c>
      <c r="J7" s="492">
        <f t="shared" si="1"/>
        <v>0</v>
      </c>
      <c r="K7" s="494">
        <f t="shared" si="1"/>
        <v>0</v>
      </c>
      <c r="L7" s="494">
        <f t="shared" si="1"/>
        <v>0</v>
      </c>
      <c r="M7" s="494">
        <f t="shared" si="1"/>
        <v>0</v>
      </c>
      <c r="N7" s="492">
        <f t="shared" si="1"/>
        <v>0</v>
      </c>
      <c r="O7" s="492">
        <f>+K7-L7</f>
        <v>0</v>
      </c>
      <c r="P7" s="492">
        <f>+P8</f>
        <v>0</v>
      </c>
      <c r="Q7" s="493"/>
      <c r="R7" s="492">
        <f>+R8</f>
        <v>0</v>
      </c>
      <c r="S7" s="494">
        <f>+R7+L7</f>
        <v>0</v>
      </c>
      <c r="V7" s="36">
        <f>V6+1</f>
        <v>2</v>
      </c>
      <c r="W7" s="970" t="s">
        <v>47</v>
      </c>
      <c r="X7" s="970"/>
      <c r="Y7" s="970"/>
      <c r="Z7" s="970"/>
      <c r="AA7" s="28"/>
      <c r="AB7" s="48"/>
      <c r="AC7" s="49"/>
      <c r="AD7" s="49"/>
      <c r="AE7" s="49"/>
      <c r="AF7" s="49"/>
      <c r="AG7" s="50"/>
      <c r="AH7" s="51"/>
      <c r="AI7" s="51"/>
      <c r="AJ7" s="49"/>
      <c r="AK7" s="52"/>
      <c r="AL7" s="47"/>
      <c r="AM7" s="49"/>
      <c r="AN7" s="52"/>
    </row>
    <row r="8" spans="1:40">
      <c r="A8" s="495"/>
      <c r="B8" s="496"/>
      <c r="C8" s="1117" t="s">
        <v>208</v>
      </c>
      <c r="D8" s="1118"/>
      <c r="E8" s="1119"/>
      <c r="F8" s="221"/>
      <c r="G8" s="497">
        <f>+G9</f>
        <v>0</v>
      </c>
      <c r="H8" s="497">
        <f>+H9</f>
        <v>0</v>
      </c>
      <c r="I8" s="497">
        <f>+I9</f>
        <v>0</v>
      </c>
      <c r="J8" s="497">
        <f>+J9</f>
        <v>0</v>
      </c>
      <c r="K8" s="498">
        <f>+G8+I8</f>
        <v>0</v>
      </c>
      <c r="L8" s="498">
        <f>+H8+J8</f>
        <v>0</v>
      </c>
      <c r="M8" s="498">
        <v>0</v>
      </c>
      <c r="N8" s="497">
        <f>N9</f>
        <v>0</v>
      </c>
      <c r="O8" s="497">
        <f>O9</f>
        <v>0</v>
      </c>
      <c r="P8" s="497">
        <f>P9</f>
        <v>0</v>
      </c>
      <c r="Q8" s="499"/>
      <c r="R8" s="497">
        <f>R9</f>
        <v>0</v>
      </c>
      <c r="S8" s="498">
        <f t="shared" ref="S8:S24" si="2">+R8+L8</f>
        <v>0</v>
      </c>
      <c r="V8" s="20">
        <f t="shared" ref="V8:V18" si="3">+V7+1</f>
        <v>3</v>
      </c>
      <c r="W8" s="6"/>
      <c r="X8" s="41" t="s">
        <v>48</v>
      </c>
      <c r="Y8" s="83"/>
      <c r="Z8" s="83"/>
      <c r="AA8" s="29"/>
      <c r="AB8" s="59"/>
      <c r="AC8" s="60"/>
      <c r="AD8" s="60"/>
      <c r="AE8" s="60"/>
      <c r="AF8" s="60"/>
      <c r="AG8" s="61"/>
      <c r="AH8" s="62"/>
      <c r="AI8" s="62"/>
      <c r="AJ8" s="49"/>
      <c r="AK8" s="63"/>
      <c r="AL8" s="58"/>
      <c r="AM8" s="60"/>
      <c r="AN8" s="63"/>
    </row>
    <row r="9" spans="1:40">
      <c r="A9" s="221"/>
      <c r="B9" s="1105" t="s">
        <v>209</v>
      </c>
      <c r="C9" s="1106"/>
      <c r="D9" s="1106"/>
      <c r="E9" s="1107"/>
      <c r="F9" s="221"/>
      <c r="G9" s="492">
        <f t="shared" ref="G9:N9" si="4">+G10+G11+G12+G13</f>
        <v>0</v>
      </c>
      <c r="H9" s="492">
        <f t="shared" si="4"/>
        <v>0</v>
      </c>
      <c r="I9" s="492">
        <f t="shared" si="4"/>
        <v>0</v>
      </c>
      <c r="J9" s="492">
        <f t="shared" si="4"/>
        <v>0</v>
      </c>
      <c r="K9" s="492">
        <f t="shared" si="4"/>
        <v>0</v>
      </c>
      <c r="L9" s="492">
        <f t="shared" si="4"/>
        <v>0</v>
      </c>
      <c r="M9" s="492">
        <f t="shared" si="4"/>
        <v>0</v>
      </c>
      <c r="N9" s="492">
        <f t="shared" si="4"/>
        <v>0</v>
      </c>
      <c r="O9" s="492">
        <f t="shared" ref="O9:O21" si="5">+K9-L9</f>
        <v>0</v>
      </c>
      <c r="P9" s="492">
        <f>+P10+P11+P12+P13</f>
        <v>0</v>
      </c>
      <c r="Q9" s="493"/>
      <c r="R9" s="492">
        <f>+R10+R11+R12+R13</f>
        <v>0</v>
      </c>
      <c r="S9" s="494">
        <f>+R9+L9</f>
        <v>0</v>
      </c>
      <c r="V9" s="20">
        <f t="shared" si="3"/>
        <v>4</v>
      </c>
      <c r="W9" s="6"/>
      <c r="X9" s="41" t="s">
        <v>49</v>
      </c>
      <c r="Y9" s="83"/>
      <c r="Z9" s="83"/>
      <c r="AA9" s="29"/>
      <c r="AB9" s="59"/>
      <c r="AC9" s="60"/>
      <c r="AD9" s="60"/>
      <c r="AE9" s="60"/>
      <c r="AF9" s="60"/>
      <c r="AG9" s="61"/>
      <c r="AH9" s="62"/>
      <c r="AI9" s="62"/>
      <c r="AJ9" s="49"/>
      <c r="AK9" s="63"/>
      <c r="AL9" s="58"/>
      <c r="AM9" s="60"/>
      <c r="AN9" s="63"/>
    </row>
    <row r="10" spans="1:40">
      <c r="A10" s="495"/>
      <c r="B10" s="500"/>
      <c r="C10" s="1111" t="s">
        <v>167</v>
      </c>
      <c r="D10" s="1111"/>
      <c r="E10" s="1112"/>
      <c r="F10" s="501"/>
      <c r="G10" s="497">
        <f>G11</f>
        <v>0</v>
      </c>
      <c r="H10" s="497">
        <f>H11</f>
        <v>0</v>
      </c>
      <c r="I10" s="497">
        <f>I11</f>
        <v>0</v>
      </c>
      <c r="J10" s="497">
        <f>J11</f>
        <v>0</v>
      </c>
      <c r="K10" s="498">
        <f>+G10+I10</f>
        <v>0</v>
      </c>
      <c r="L10" s="498">
        <f>+H10+J10</f>
        <v>0</v>
      </c>
      <c r="M10" s="498">
        <f>M11</f>
        <v>0</v>
      </c>
      <c r="N10" s="497">
        <v>0</v>
      </c>
      <c r="O10" s="497">
        <f t="shared" si="5"/>
        <v>0</v>
      </c>
      <c r="P10" s="497">
        <f>P11</f>
        <v>0</v>
      </c>
      <c r="Q10" s="499"/>
      <c r="R10" s="497">
        <f>R11</f>
        <v>0</v>
      </c>
      <c r="S10" s="498">
        <f>+R10+L10</f>
        <v>0</v>
      </c>
      <c r="V10" s="20">
        <f t="shared" si="3"/>
        <v>5</v>
      </c>
      <c r="W10" s="6"/>
      <c r="X10" s="41" t="s">
        <v>50</v>
      </c>
      <c r="Y10" s="83"/>
      <c r="Z10" s="83"/>
      <c r="AA10" s="29"/>
      <c r="AB10" s="59"/>
      <c r="AC10" s="60"/>
      <c r="AD10" s="60"/>
      <c r="AE10" s="60"/>
      <c r="AF10" s="60"/>
      <c r="AG10" s="61"/>
      <c r="AH10" s="62"/>
      <c r="AI10" s="62"/>
      <c r="AJ10" s="49"/>
      <c r="AK10" s="63"/>
      <c r="AL10" s="58"/>
      <c r="AM10" s="60"/>
      <c r="AN10" s="63"/>
    </row>
    <row r="11" spans="1:40">
      <c r="A11" s="495"/>
      <c r="B11" s="500"/>
      <c r="C11" s="1111" t="s">
        <v>169</v>
      </c>
      <c r="D11" s="1111"/>
      <c r="E11" s="1112"/>
      <c r="F11" s="501"/>
      <c r="G11" s="497">
        <v>0</v>
      </c>
      <c r="H11" s="497">
        <v>0</v>
      </c>
      <c r="I11" s="497">
        <v>0</v>
      </c>
      <c r="J11" s="497">
        <v>0</v>
      </c>
      <c r="K11" s="498">
        <f t="shared" ref="K11:L13" si="6">+G11+I11</f>
        <v>0</v>
      </c>
      <c r="L11" s="498">
        <f t="shared" si="6"/>
        <v>0</v>
      </c>
      <c r="M11" s="498">
        <v>0</v>
      </c>
      <c r="N11" s="497">
        <v>0</v>
      </c>
      <c r="O11" s="497">
        <f t="shared" si="5"/>
        <v>0</v>
      </c>
      <c r="P11" s="497">
        <v>0</v>
      </c>
      <c r="Q11" s="499"/>
      <c r="R11" s="497">
        <v>0</v>
      </c>
      <c r="S11" s="498">
        <f t="shared" si="2"/>
        <v>0</v>
      </c>
      <c r="V11" s="20">
        <f t="shared" si="3"/>
        <v>6</v>
      </c>
      <c r="W11" s="6"/>
      <c r="X11" s="6"/>
      <c r="Y11" s="969" t="s">
        <v>16</v>
      </c>
      <c r="Z11" s="969"/>
      <c r="AA11" s="29"/>
      <c r="AB11" s="53"/>
      <c r="AC11" s="54"/>
      <c r="AD11" s="54"/>
      <c r="AE11" s="54"/>
      <c r="AF11" s="54">
        <f t="shared" ref="AF11:AG17" si="7">+AB11+AD11</f>
        <v>0</v>
      </c>
      <c r="AG11" s="55">
        <f t="shared" si="7"/>
        <v>0</v>
      </c>
      <c r="AH11" s="56"/>
      <c r="AI11" s="56"/>
      <c r="AJ11" s="49">
        <f t="shared" ref="AJ11:AJ17" si="8">+AF11-AG11</f>
        <v>0</v>
      </c>
      <c r="AK11" s="57"/>
      <c r="AL11" s="58"/>
      <c r="AM11" s="54"/>
      <c r="AN11" s="57">
        <f t="shared" ref="AN11:AN17" si="9">+AG11+AM11</f>
        <v>0</v>
      </c>
    </row>
    <row r="12" spans="1:40">
      <c r="A12" s="495"/>
      <c r="B12" s="500"/>
      <c r="C12" s="502" t="s">
        <v>210</v>
      </c>
      <c r="D12" s="503"/>
      <c r="E12" s="504"/>
      <c r="F12" s="495"/>
      <c r="G12" s="497">
        <v>0</v>
      </c>
      <c r="H12" s="497">
        <v>0</v>
      </c>
      <c r="I12" s="497">
        <v>0</v>
      </c>
      <c r="J12" s="497">
        <v>0</v>
      </c>
      <c r="K12" s="498">
        <f t="shared" si="6"/>
        <v>0</v>
      </c>
      <c r="L12" s="498">
        <f t="shared" si="6"/>
        <v>0</v>
      </c>
      <c r="M12" s="498">
        <v>0</v>
      </c>
      <c r="N12" s="497">
        <v>0</v>
      </c>
      <c r="O12" s="497">
        <f t="shared" si="5"/>
        <v>0</v>
      </c>
      <c r="P12" s="497">
        <v>0</v>
      </c>
      <c r="Q12" s="499"/>
      <c r="R12" s="497">
        <v>0</v>
      </c>
      <c r="S12" s="498">
        <f t="shared" si="2"/>
        <v>0</v>
      </c>
      <c r="V12" s="19">
        <f t="shared" si="3"/>
        <v>7</v>
      </c>
      <c r="W12" s="963" t="s">
        <v>25</v>
      </c>
      <c r="X12" s="964"/>
      <c r="Y12" s="964"/>
      <c r="Z12" s="965"/>
      <c r="AA12" s="38"/>
      <c r="AB12" s="64"/>
      <c r="AC12" s="65"/>
      <c r="AD12" s="65"/>
      <c r="AE12" s="65"/>
      <c r="AF12" s="65">
        <f t="shared" si="7"/>
        <v>0</v>
      </c>
      <c r="AG12" s="66">
        <f t="shared" si="7"/>
        <v>0</v>
      </c>
      <c r="AH12" s="67"/>
      <c r="AI12" s="67"/>
      <c r="AJ12" s="65">
        <f t="shared" si="8"/>
        <v>0</v>
      </c>
      <c r="AK12" s="68"/>
      <c r="AL12" s="47"/>
      <c r="AM12" s="65"/>
      <c r="AN12" s="68">
        <f t="shared" si="9"/>
        <v>0</v>
      </c>
    </row>
    <row r="13" spans="1:40">
      <c r="A13" s="495"/>
      <c r="B13" s="500"/>
      <c r="C13" s="502" t="s">
        <v>171</v>
      </c>
      <c r="D13" s="503"/>
      <c r="E13" s="504"/>
      <c r="F13" s="501"/>
      <c r="G13" s="497">
        <v>0</v>
      </c>
      <c r="H13" s="497">
        <v>0</v>
      </c>
      <c r="I13" s="497">
        <v>0</v>
      </c>
      <c r="J13" s="497">
        <v>0</v>
      </c>
      <c r="K13" s="498">
        <f>+G13+I13</f>
        <v>0</v>
      </c>
      <c r="L13" s="498">
        <f t="shared" si="6"/>
        <v>0</v>
      </c>
      <c r="M13" s="498">
        <v>0</v>
      </c>
      <c r="N13" s="497">
        <v>0</v>
      </c>
      <c r="O13" s="497">
        <f t="shared" si="5"/>
        <v>0</v>
      </c>
      <c r="P13" s="497">
        <v>0</v>
      </c>
      <c r="Q13" s="499"/>
      <c r="R13" s="497">
        <v>0</v>
      </c>
      <c r="S13" s="498">
        <f t="shared" si="2"/>
        <v>0</v>
      </c>
      <c r="V13" s="36">
        <f t="shared" si="3"/>
        <v>8</v>
      </c>
      <c r="W13" s="966" t="s">
        <v>35</v>
      </c>
      <c r="X13" s="967"/>
      <c r="Y13" s="967"/>
      <c r="Z13" s="968"/>
      <c r="AA13" s="37"/>
      <c r="AB13" s="48"/>
      <c r="AC13" s="49"/>
      <c r="AD13" s="49"/>
      <c r="AE13" s="49"/>
      <c r="AF13" s="49">
        <f t="shared" si="7"/>
        <v>0</v>
      </c>
      <c r="AG13" s="50">
        <f t="shared" si="7"/>
        <v>0</v>
      </c>
      <c r="AH13" s="51"/>
      <c r="AI13" s="51"/>
      <c r="AJ13" s="49">
        <f t="shared" si="8"/>
        <v>0</v>
      </c>
      <c r="AK13" s="52"/>
      <c r="AL13" s="47"/>
      <c r="AM13" s="49"/>
      <c r="AN13" s="52">
        <f t="shared" si="9"/>
        <v>0</v>
      </c>
    </row>
    <row r="14" spans="1:40">
      <c r="A14" s="221">
        <v>2</v>
      </c>
      <c r="B14" s="1105" t="s">
        <v>162</v>
      </c>
      <c r="C14" s="1106"/>
      <c r="D14" s="1106"/>
      <c r="E14" s="1107"/>
      <c r="F14" s="221"/>
      <c r="G14" s="492">
        <f>G15+G16+G17</f>
        <v>29887</v>
      </c>
      <c r="H14" s="492">
        <f t="shared" ref="H14:N14" si="10">H15+H16+H17</f>
        <v>29887</v>
      </c>
      <c r="I14" s="492">
        <f t="shared" si="10"/>
        <v>5244</v>
      </c>
      <c r="J14" s="492">
        <f t="shared" si="10"/>
        <v>5244</v>
      </c>
      <c r="K14" s="492">
        <f>K15+K16+K17</f>
        <v>35131</v>
      </c>
      <c r="L14" s="492">
        <f t="shared" si="10"/>
        <v>35131</v>
      </c>
      <c r="M14" s="492">
        <f t="shared" si="10"/>
        <v>29861.35</v>
      </c>
      <c r="N14" s="492">
        <f t="shared" si="10"/>
        <v>0</v>
      </c>
      <c r="O14" s="492">
        <f t="shared" si="5"/>
        <v>0</v>
      </c>
      <c r="P14" s="492">
        <f>+P15+P16+P17</f>
        <v>0</v>
      </c>
      <c r="Q14" s="493"/>
      <c r="R14" s="492">
        <f>+R15+R16+R17</f>
        <v>0</v>
      </c>
      <c r="S14" s="494">
        <f>+R14+L14</f>
        <v>35131</v>
      </c>
      <c r="V14" s="20">
        <f t="shared" si="3"/>
        <v>9</v>
      </c>
      <c r="W14" s="6"/>
      <c r="X14" s="6"/>
      <c r="Y14" s="969" t="s">
        <v>51</v>
      </c>
      <c r="Z14" s="969"/>
      <c r="AA14" s="29"/>
      <c r="AB14" s="59"/>
      <c r="AC14" s="60"/>
      <c r="AD14" s="60"/>
      <c r="AE14" s="60"/>
      <c r="AF14" s="60">
        <f t="shared" si="7"/>
        <v>0</v>
      </c>
      <c r="AG14" s="61">
        <f t="shared" si="7"/>
        <v>0</v>
      </c>
      <c r="AH14" s="62"/>
      <c r="AI14" s="62"/>
      <c r="AJ14" s="60">
        <f t="shared" si="8"/>
        <v>0</v>
      </c>
      <c r="AK14" s="63"/>
      <c r="AL14" s="58"/>
      <c r="AM14" s="60"/>
      <c r="AN14" s="63">
        <f t="shared" si="9"/>
        <v>0</v>
      </c>
    </row>
    <row r="15" spans="1:40">
      <c r="A15" s="495">
        <v>3</v>
      </c>
      <c r="B15" s="500"/>
      <c r="C15" s="1111" t="s">
        <v>48</v>
      </c>
      <c r="D15" s="1111"/>
      <c r="E15" s="1112"/>
      <c r="F15" s="501"/>
      <c r="G15" s="497">
        <v>0</v>
      </c>
      <c r="H15" s="497">
        <v>0</v>
      </c>
      <c r="I15" s="497">
        <v>0</v>
      </c>
      <c r="J15" s="497">
        <v>0</v>
      </c>
      <c r="K15" s="498">
        <f>+I15+G15</f>
        <v>0</v>
      </c>
      <c r="L15" s="498">
        <f t="shared" ref="L15:L24" si="11">+H15+J15</f>
        <v>0</v>
      </c>
      <c r="M15" s="498">
        <f>+L15*0.95</f>
        <v>0</v>
      </c>
      <c r="N15" s="497">
        <v>0</v>
      </c>
      <c r="O15" s="497">
        <f t="shared" si="5"/>
        <v>0</v>
      </c>
      <c r="P15" s="497">
        <f>P16</f>
        <v>0</v>
      </c>
      <c r="Q15" s="499"/>
      <c r="R15" s="497">
        <f>R16</f>
        <v>0</v>
      </c>
      <c r="S15" s="498">
        <f t="shared" si="2"/>
        <v>0</v>
      </c>
      <c r="V15" s="19">
        <f t="shared" si="3"/>
        <v>10</v>
      </c>
      <c r="W15" s="963" t="s">
        <v>23</v>
      </c>
      <c r="X15" s="964"/>
      <c r="Y15" s="964"/>
      <c r="Z15" s="965"/>
      <c r="AA15" s="38"/>
      <c r="AB15" s="64"/>
      <c r="AC15" s="65"/>
      <c r="AD15" s="65"/>
      <c r="AE15" s="65"/>
      <c r="AF15" s="65">
        <f t="shared" si="7"/>
        <v>0</v>
      </c>
      <c r="AG15" s="66">
        <f t="shared" si="7"/>
        <v>0</v>
      </c>
      <c r="AH15" s="67"/>
      <c r="AI15" s="67"/>
      <c r="AJ15" s="65">
        <f t="shared" si="8"/>
        <v>0</v>
      </c>
      <c r="AK15" s="68"/>
      <c r="AL15" s="47"/>
      <c r="AM15" s="65"/>
      <c r="AN15" s="68">
        <f t="shared" si="9"/>
        <v>0</v>
      </c>
    </row>
    <row r="16" spans="1:40">
      <c r="A16" s="495">
        <v>4</v>
      </c>
      <c r="B16" s="500"/>
      <c r="C16" s="1111" t="s">
        <v>49</v>
      </c>
      <c r="D16" s="1111"/>
      <c r="E16" s="1112"/>
      <c r="F16" s="501"/>
      <c r="G16" s="497">
        <v>22403</v>
      </c>
      <c r="H16" s="497">
        <v>22403</v>
      </c>
      <c r="I16" s="497">
        <v>5244</v>
      </c>
      <c r="J16" s="497">
        <v>5244</v>
      </c>
      <c r="K16" s="498">
        <f>+I16+G16</f>
        <v>27647</v>
      </c>
      <c r="L16" s="498">
        <f t="shared" si="11"/>
        <v>27647</v>
      </c>
      <c r="M16" s="498">
        <f>+L16*0.85</f>
        <v>23499.95</v>
      </c>
      <c r="N16" s="497">
        <v>0</v>
      </c>
      <c r="O16" s="497">
        <v>0</v>
      </c>
      <c r="P16" s="497">
        <v>0</v>
      </c>
      <c r="Q16" s="499"/>
      <c r="R16" s="497">
        <v>0</v>
      </c>
      <c r="S16" s="498">
        <v>0</v>
      </c>
      <c r="V16" s="36">
        <f t="shared" si="3"/>
        <v>11</v>
      </c>
      <c r="W16" s="966" t="s">
        <v>35</v>
      </c>
      <c r="X16" s="967"/>
      <c r="Y16" s="967"/>
      <c r="Z16" s="968"/>
      <c r="AA16" s="37"/>
      <c r="AB16" s="48"/>
      <c r="AC16" s="49"/>
      <c r="AD16" s="49"/>
      <c r="AE16" s="49"/>
      <c r="AF16" s="49">
        <f t="shared" si="7"/>
        <v>0</v>
      </c>
      <c r="AG16" s="50">
        <f t="shared" si="7"/>
        <v>0</v>
      </c>
      <c r="AH16" s="51"/>
      <c r="AI16" s="51"/>
      <c r="AJ16" s="49">
        <f t="shared" si="8"/>
        <v>0</v>
      </c>
      <c r="AK16" s="52"/>
      <c r="AL16" s="47"/>
      <c r="AM16" s="49"/>
      <c r="AN16" s="52">
        <f t="shared" si="9"/>
        <v>0</v>
      </c>
    </row>
    <row r="17" spans="1:40" ht="15.75" thickBot="1">
      <c r="A17" s="495">
        <v>5</v>
      </c>
      <c r="B17" s="500"/>
      <c r="C17" s="1113" t="s">
        <v>211</v>
      </c>
      <c r="D17" s="1113"/>
      <c r="E17" s="1114"/>
      <c r="F17" s="501"/>
      <c r="G17" s="497">
        <v>7484</v>
      </c>
      <c r="H17" s="497">
        <v>7484</v>
      </c>
      <c r="I17" s="497">
        <v>0</v>
      </c>
      <c r="J17" s="497">
        <v>0</v>
      </c>
      <c r="K17" s="498">
        <f>+I17+G17</f>
        <v>7484</v>
      </c>
      <c r="L17" s="498">
        <f t="shared" si="11"/>
        <v>7484</v>
      </c>
      <c r="M17" s="498">
        <f>+L17*0.85</f>
        <v>6361.4</v>
      </c>
      <c r="N17" s="497">
        <v>0</v>
      </c>
      <c r="O17" s="497">
        <f t="shared" si="5"/>
        <v>0</v>
      </c>
      <c r="P17" s="497">
        <v>0</v>
      </c>
      <c r="Q17" s="499"/>
      <c r="R17" s="497">
        <v>0</v>
      </c>
      <c r="S17" s="498">
        <v>0</v>
      </c>
      <c r="V17" s="20">
        <f t="shared" si="3"/>
        <v>12</v>
      </c>
      <c r="W17" s="6"/>
      <c r="X17" s="6"/>
      <c r="Y17" s="969" t="s">
        <v>51</v>
      </c>
      <c r="Z17" s="969"/>
      <c r="AA17" s="29"/>
      <c r="AB17" s="53"/>
      <c r="AC17" s="54"/>
      <c r="AD17" s="54"/>
      <c r="AE17" s="54"/>
      <c r="AF17" s="54">
        <f t="shared" si="7"/>
        <v>0</v>
      </c>
      <c r="AG17" s="55">
        <f t="shared" si="7"/>
        <v>0</v>
      </c>
      <c r="AH17" s="56"/>
      <c r="AI17" s="56"/>
      <c r="AJ17" s="54">
        <f t="shared" si="8"/>
        <v>0</v>
      </c>
      <c r="AK17" s="57"/>
      <c r="AL17" s="58"/>
      <c r="AM17" s="54"/>
      <c r="AN17" s="57">
        <f t="shared" si="9"/>
        <v>0</v>
      </c>
    </row>
    <row r="18" spans="1:40" ht="15.75" thickBot="1">
      <c r="A18" s="221">
        <v>6</v>
      </c>
      <c r="B18" s="1108" t="s">
        <v>25</v>
      </c>
      <c r="C18" s="1109"/>
      <c r="D18" s="1109"/>
      <c r="E18" s="1110"/>
      <c r="F18" s="505"/>
      <c r="G18" s="492">
        <v>0</v>
      </c>
      <c r="H18" s="492">
        <v>0</v>
      </c>
      <c r="I18" s="492">
        <v>0</v>
      </c>
      <c r="J18" s="492">
        <v>0</v>
      </c>
      <c r="K18" s="494">
        <f t="shared" ref="K18:K24" si="12">+G18+I18</f>
        <v>0</v>
      </c>
      <c r="L18" s="494">
        <f t="shared" si="11"/>
        <v>0</v>
      </c>
      <c r="M18" s="494">
        <v>0</v>
      </c>
      <c r="N18" s="492">
        <v>0</v>
      </c>
      <c r="O18" s="492">
        <f t="shared" si="5"/>
        <v>0</v>
      </c>
      <c r="P18" s="492">
        <v>0</v>
      </c>
      <c r="Q18" s="493"/>
      <c r="R18" s="492">
        <v>0</v>
      </c>
      <c r="S18" s="494">
        <f t="shared" si="2"/>
        <v>0</v>
      </c>
      <c r="V18" s="21">
        <f t="shared" si="3"/>
        <v>13</v>
      </c>
      <c r="W18" s="24" t="s">
        <v>22</v>
      </c>
      <c r="X18" s="24"/>
      <c r="Y18" s="24"/>
      <c r="Z18" s="24"/>
      <c r="AA18" s="30"/>
      <c r="AB18" s="69">
        <f t="shared" ref="AB18:AK18" si="13">+AB6+AB12+AB15</f>
        <v>29887</v>
      </c>
      <c r="AC18" s="70">
        <f t="shared" si="13"/>
        <v>29887</v>
      </c>
      <c r="AD18" s="70">
        <f t="shared" si="13"/>
        <v>5244</v>
      </c>
      <c r="AE18" s="70">
        <f t="shared" si="13"/>
        <v>5244</v>
      </c>
      <c r="AF18" s="70">
        <f t="shared" si="13"/>
        <v>35131</v>
      </c>
      <c r="AG18" s="71">
        <f t="shared" si="13"/>
        <v>35131</v>
      </c>
      <c r="AH18" s="72">
        <f t="shared" si="13"/>
        <v>29861.35</v>
      </c>
      <c r="AI18" s="72">
        <f t="shared" si="13"/>
        <v>0</v>
      </c>
      <c r="AJ18" s="70">
        <f t="shared" si="13"/>
        <v>0</v>
      </c>
      <c r="AK18" s="73">
        <f t="shared" si="13"/>
        <v>0</v>
      </c>
      <c r="AL18" s="47"/>
      <c r="AM18" s="70">
        <f>+AM6+AM12+AM15</f>
        <v>0</v>
      </c>
      <c r="AN18" s="73">
        <f>+AN6+AN12+AN15</f>
        <v>35131</v>
      </c>
    </row>
    <row r="19" spans="1:40">
      <c r="A19" s="221">
        <v>7</v>
      </c>
      <c r="B19" s="1108" t="s">
        <v>23</v>
      </c>
      <c r="C19" s="1109"/>
      <c r="D19" s="1109"/>
      <c r="E19" s="1110"/>
      <c r="F19" s="506"/>
      <c r="G19" s="492">
        <v>0</v>
      </c>
      <c r="H19" s="492">
        <f>H20</f>
        <v>0</v>
      </c>
      <c r="I19" s="492">
        <f>I20</f>
        <v>0</v>
      </c>
      <c r="J19" s="492">
        <f>J20</f>
        <v>0</v>
      </c>
      <c r="K19" s="494">
        <f t="shared" si="12"/>
        <v>0</v>
      </c>
      <c r="L19" s="494">
        <f t="shared" si="11"/>
        <v>0</v>
      </c>
      <c r="M19" s="494">
        <f>M20</f>
        <v>0</v>
      </c>
      <c r="N19" s="492">
        <f>N20</f>
        <v>0</v>
      </c>
      <c r="O19" s="492">
        <f t="shared" si="5"/>
        <v>0</v>
      </c>
      <c r="P19" s="492">
        <f>P20</f>
        <v>0</v>
      </c>
      <c r="Q19" s="493"/>
      <c r="R19" s="492">
        <f>R20</f>
        <v>0</v>
      </c>
      <c r="S19" s="494">
        <f t="shared" si="2"/>
        <v>0</v>
      </c>
    </row>
    <row r="20" spans="1:40">
      <c r="A20" s="221">
        <v>15</v>
      </c>
      <c r="B20" s="1105" t="s">
        <v>212</v>
      </c>
      <c r="C20" s="1106"/>
      <c r="D20" s="1106"/>
      <c r="E20" s="1107"/>
      <c r="F20" s="506"/>
      <c r="G20" s="492">
        <f>G21+G23</f>
        <v>0</v>
      </c>
      <c r="H20" s="492">
        <f>H21+H23</f>
        <v>0</v>
      </c>
      <c r="I20" s="492">
        <f>I21+I23</f>
        <v>0</v>
      </c>
      <c r="J20" s="492">
        <f>J21+J23</f>
        <v>0</v>
      </c>
      <c r="K20" s="494">
        <f t="shared" si="12"/>
        <v>0</v>
      </c>
      <c r="L20" s="494">
        <f t="shared" si="11"/>
        <v>0</v>
      </c>
      <c r="M20" s="494">
        <f>M21+M23</f>
        <v>0</v>
      </c>
      <c r="N20" s="492">
        <f>N21+N23</f>
        <v>0</v>
      </c>
      <c r="O20" s="492">
        <f t="shared" si="5"/>
        <v>0</v>
      </c>
      <c r="P20" s="492">
        <f>P21+P23</f>
        <v>0</v>
      </c>
      <c r="Q20" s="493"/>
      <c r="R20" s="492">
        <f>R21+R23</f>
        <v>0</v>
      </c>
      <c r="S20" s="494">
        <f t="shared" si="2"/>
        <v>0</v>
      </c>
    </row>
    <row r="21" spans="1:40">
      <c r="A21" s="495"/>
      <c r="B21" s="507"/>
      <c r="C21" s="502" t="s">
        <v>213</v>
      </c>
      <c r="D21" s="508"/>
      <c r="E21" s="509"/>
      <c r="F21" s="510"/>
      <c r="G21" s="497">
        <f>G22</f>
        <v>0</v>
      </c>
      <c r="H21" s="497">
        <f>H22</f>
        <v>0</v>
      </c>
      <c r="I21" s="497">
        <f>I22</f>
        <v>0</v>
      </c>
      <c r="J21" s="497">
        <f>J22</f>
        <v>0</v>
      </c>
      <c r="K21" s="498">
        <f t="shared" si="12"/>
        <v>0</v>
      </c>
      <c r="L21" s="498">
        <f t="shared" si="11"/>
        <v>0</v>
      </c>
      <c r="M21" s="498">
        <f>M22</f>
        <v>0</v>
      </c>
      <c r="N21" s="497">
        <f>N22</f>
        <v>0</v>
      </c>
      <c r="O21" s="497">
        <f t="shared" si="5"/>
        <v>0</v>
      </c>
      <c r="P21" s="497">
        <f>P22</f>
        <v>0</v>
      </c>
      <c r="Q21" s="499"/>
      <c r="R21" s="497">
        <f>R22</f>
        <v>0</v>
      </c>
      <c r="S21" s="498">
        <f t="shared" si="2"/>
        <v>0</v>
      </c>
    </row>
    <row r="22" spans="1:40">
      <c r="A22" s="495"/>
      <c r="B22" s="511"/>
      <c r="C22" s="512"/>
      <c r="D22" s="508" t="s">
        <v>214</v>
      </c>
      <c r="E22" s="509"/>
      <c r="F22" s="510"/>
      <c r="G22" s="497">
        <v>0</v>
      </c>
      <c r="H22" s="497">
        <v>0</v>
      </c>
      <c r="I22" s="497">
        <v>0</v>
      </c>
      <c r="J22" s="497">
        <v>0</v>
      </c>
      <c r="K22" s="498">
        <f t="shared" si="12"/>
        <v>0</v>
      </c>
      <c r="L22" s="498">
        <f t="shared" si="11"/>
        <v>0</v>
      </c>
      <c r="M22" s="498">
        <v>0</v>
      </c>
      <c r="N22" s="497">
        <v>0</v>
      </c>
      <c r="O22" s="497">
        <f>+K22-L22</f>
        <v>0</v>
      </c>
      <c r="P22" s="497">
        <v>0</v>
      </c>
      <c r="Q22" s="499"/>
      <c r="R22" s="497">
        <v>0</v>
      </c>
      <c r="S22" s="498">
        <f t="shared" si="2"/>
        <v>0</v>
      </c>
    </row>
    <row r="23" spans="1:40">
      <c r="A23" s="495"/>
      <c r="B23" s="511"/>
      <c r="C23" s="502" t="s">
        <v>215</v>
      </c>
      <c r="D23" s="513"/>
      <c r="E23" s="514"/>
      <c r="F23" s="501"/>
      <c r="G23" s="497">
        <f>G24</f>
        <v>0</v>
      </c>
      <c r="H23" s="497">
        <f>H24</f>
        <v>0</v>
      </c>
      <c r="I23" s="497">
        <f>I24</f>
        <v>0</v>
      </c>
      <c r="J23" s="497">
        <f>J24</f>
        <v>0</v>
      </c>
      <c r="K23" s="498">
        <f t="shared" si="12"/>
        <v>0</v>
      </c>
      <c r="L23" s="498">
        <f t="shared" si="11"/>
        <v>0</v>
      </c>
      <c r="M23" s="498">
        <f>M24</f>
        <v>0</v>
      </c>
      <c r="N23" s="497">
        <f>N24</f>
        <v>0</v>
      </c>
      <c r="O23" s="497">
        <f>+K23-L23</f>
        <v>0</v>
      </c>
      <c r="P23" s="497">
        <f>P24</f>
        <v>0</v>
      </c>
      <c r="Q23" s="499"/>
      <c r="R23" s="497">
        <f>R24</f>
        <v>0</v>
      </c>
      <c r="S23" s="498">
        <f t="shared" si="2"/>
        <v>0</v>
      </c>
    </row>
    <row r="24" spans="1:40">
      <c r="A24" s="495"/>
      <c r="B24" s="511"/>
      <c r="C24" s="512"/>
      <c r="D24" s="508" t="s">
        <v>216</v>
      </c>
      <c r="E24" s="509"/>
      <c r="F24" s="501"/>
      <c r="G24" s="497">
        <v>0</v>
      </c>
      <c r="H24" s="497">
        <v>0</v>
      </c>
      <c r="I24" s="497">
        <v>0</v>
      </c>
      <c r="J24" s="497">
        <v>0</v>
      </c>
      <c r="K24" s="498">
        <f t="shared" si="12"/>
        <v>0</v>
      </c>
      <c r="L24" s="498">
        <f t="shared" si="11"/>
        <v>0</v>
      </c>
      <c r="M24" s="498">
        <v>0</v>
      </c>
      <c r="N24" s="497">
        <v>0</v>
      </c>
      <c r="O24" s="497">
        <f>+K24-L24</f>
        <v>0</v>
      </c>
      <c r="P24" s="497">
        <v>0</v>
      </c>
      <c r="Q24" s="499"/>
      <c r="R24" s="497">
        <v>0</v>
      </c>
      <c r="S24" s="498">
        <f t="shared" si="2"/>
        <v>0</v>
      </c>
    </row>
    <row r="25" spans="1:40">
      <c r="A25" s="221">
        <v>8</v>
      </c>
      <c r="B25" s="1108" t="s">
        <v>117</v>
      </c>
      <c r="C25" s="1109"/>
      <c r="D25" s="1109"/>
      <c r="E25" s="1110"/>
      <c r="F25" s="515"/>
      <c r="G25" s="494">
        <f t="shared" ref="G25:P25" si="14">+G19+G18+G6</f>
        <v>29887</v>
      </c>
      <c r="H25" s="494">
        <f t="shared" si="14"/>
        <v>29887</v>
      </c>
      <c r="I25" s="494">
        <f t="shared" si="14"/>
        <v>5244</v>
      </c>
      <c r="J25" s="494">
        <f t="shared" si="14"/>
        <v>5244</v>
      </c>
      <c r="K25" s="494">
        <f t="shared" si="14"/>
        <v>35131</v>
      </c>
      <c r="L25" s="494">
        <f t="shared" si="14"/>
        <v>35131</v>
      </c>
      <c r="M25" s="494">
        <f t="shared" si="14"/>
        <v>29861.35</v>
      </c>
      <c r="N25" s="494">
        <f t="shared" si="14"/>
        <v>0</v>
      </c>
      <c r="O25" s="494">
        <f t="shared" si="14"/>
        <v>0</v>
      </c>
      <c r="P25" s="494">
        <f t="shared" si="14"/>
        <v>0</v>
      </c>
      <c r="Q25" s="494"/>
      <c r="R25" s="494">
        <f>+R19+R18+R6</f>
        <v>0</v>
      </c>
      <c r="S25" s="494">
        <f>+S19+S18+S6</f>
        <v>35131</v>
      </c>
    </row>
  </sheetData>
  <mergeCells count="47">
    <mergeCell ref="R3:R4"/>
    <mergeCell ref="S3:S4"/>
    <mergeCell ref="A3:A5"/>
    <mergeCell ref="B3:E5"/>
    <mergeCell ref="F3:F5"/>
    <mergeCell ref="G3:H3"/>
    <mergeCell ref="I3:J3"/>
    <mergeCell ref="K3:L3"/>
    <mergeCell ref="C11:E11"/>
    <mergeCell ref="M3:M4"/>
    <mergeCell ref="N3:N4"/>
    <mergeCell ref="O3:O4"/>
    <mergeCell ref="P3:P4"/>
    <mergeCell ref="B6:E6"/>
    <mergeCell ref="B7:E7"/>
    <mergeCell ref="C8:E8"/>
    <mergeCell ref="B9:E9"/>
    <mergeCell ref="C10:E10"/>
    <mergeCell ref="B20:E20"/>
    <mergeCell ref="B25:E25"/>
    <mergeCell ref="B14:E14"/>
    <mergeCell ref="C15:E15"/>
    <mergeCell ref="C16:E16"/>
    <mergeCell ref="C17:E17"/>
    <mergeCell ref="B18:E18"/>
    <mergeCell ref="B19:E19"/>
    <mergeCell ref="V3:V5"/>
    <mergeCell ref="W3:Z5"/>
    <mergeCell ref="AA3:AA5"/>
    <mergeCell ref="AB3:AC3"/>
    <mergeCell ref="AD3:AE3"/>
    <mergeCell ref="Y17:Z17"/>
    <mergeCell ref="AN3:AN4"/>
    <mergeCell ref="W6:Z6"/>
    <mergeCell ref="W7:Z7"/>
    <mergeCell ref="Y11:Z11"/>
    <mergeCell ref="W12:Z12"/>
    <mergeCell ref="W13:Z13"/>
    <mergeCell ref="AF3:AG3"/>
    <mergeCell ref="AH3:AH4"/>
    <mergeCell ref="AI3:AI4"/>
    <mergeCell ref="AJ3:AJ4"/>
    <mergeCell ref="AK3:AK4"/>
    <mergeCell ref="AM3:AM4"/>
    <mergeCell ref="Y14:Z14"/>
    <mergeCell ref="W15:Z15"/>
    <mergeCell ref="W16:Z16"/>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zoomScale="85" zoomScaleNormal="85" workbookViewId="0"/>
  </sheetViews>
  <sheetFormatPr defaultRowHeight="15"/>
  <cols>
    <col min="1" max="1" width="3.85546875"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516" t="s">
        <v>80</v>
      </c>
      <c r="B1" s="2"/>
      <c r="C1" s="4"/>
      <c r="D1" s="4"/>
      <c r="E1" s="4"/>
      <c r="F1" s="4"/>
      <c r="G1" s="2"/>
      <c r="H1" s="517"/>
      <c r="I1" s="517"/>
      <c r="J1" s="2"/>
      <c r="K1" s="2"/>
      <c r="L1" s="2"/>
      <c r="M1" s="2"/>
      <c r="N1" s="2"/>
      <c r="O1" s="2"/>
      <c r="P1" s="2"/>
      <c r="Q1" s="2"/>
      <c r="R1" s="2"/>
      <c r="S1" s="2"/>
    </row>
    <row r="2" spans="1:40" ht="16.5" thickBot="1">
      <c r="A2" s="77"/>
      <c r="B2" s="75"/>
      <c r="C2" s="75"/>
      <c r="D2" s="75"/>
      <c r="E2" s="77"/>
      <c r="F2" s="77"/>
      <c r="G2" s="518"/>
      <c r="H2" s="519"/>
      <c r="I2" s="518"/>
      <c r="J2" s="519"/>
      <c r="K2" s="518"/>
      <c r="L2" s="518"/>
      <c r="M2" s="518"/>
      <c r="N2" s="519"/>
      <c r="O2" s="518"/>
      <c r="P2" s="518"/>
      <c r="Q2" s="518"/>
      <c r="R2" s="518"/>
      <c r="S2" s="520"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7" t="s">
        <v>2</v>
      </c>
      <c r="H5" s="88" t="s">
        <v>3</v>
      </c>
      <c r="I5" s="88" t="s">
        <v>4</v>
      </c>
      <c r="J5" s="88" t="s">
        <v>5</v>
      </c>
      <c r="K5" s="88" t="s">
        <v>12</v>
      </c>
      <c r="L5" s="521" t="s">
        <v>13</v>
      </c>
      <c r="M5" s="522" t="s">
        <v>24</v>
      </c>
      <c r="N5" s="523" t="s">
        <v>26</v>
      </c>
      <c r="O5" s="91" t="s">
        <v>21</v>
      </c>
      <c r="P5" s="92"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ht="15.75" thickBot="1">
      <c r="A6" s="39">
        <v>1</v>
      </c>
      <c r="B6" s="962" t="s">
        <v>14</v>
      </c>
      <c r="C6" s="962"/>
      <c r="D6" s="962"/>
      <c r="E6" s="962"/>
      <c r="F6" s="524"/>
      <c r="G6" s="549">
        <v>151124.33796</v>
      </c>
      <c r="H6" s="549">
        <v>151124.33796</v>
      </c>
      <c r="I6" s="549">
        <v>409385.71296999999</v>
      </c>
      <c r="J6" s="549">
        <v>0</v>
      </c>
      <c r="K6" s="549">
        <v>560510.05092999991</v>
      </c>
      <c r="L6" s="549">
        <v>151124.33796</v>
      </c>
      <c r="M6" s="549">
        <v>0</v>
      </c>
      <c r="N6" s="549">
        <v>0</v>
      </c>
      <c r="O6" s="549">
        <v>409385.71296999994</v>
      </c>
      <c r="P6" s="549">
        <v>0</v>
      </c>
      <c r="Q6" s="550"/>
      <c r="R6" s="549">
        <v>0</v>
      </c>
      <c r="S6" s="549">
        <v>2622.40283</v>
      </c>
      <c r="V6" s="39">
        <v>1</v>
      </c>
      <c r="W6" s="962" t="s">
        <v>14</v>
      </c>
      <c r="X6" s="962"/>
      <c r="Y6" s="962"/>
      <c r="Z6" s="962"/>
      <c r="AA6" s="35"/>
      <c r="AB6" s="42">
        <v>151124.33796</v>
      </c>
      <c r="AC6" s="43">
        <v>151124.33796</v>
      </c>
      <c r="AD6" s="43">
        <v>409385.71296999999</v>
      </c>
      <c r="AE6" s="43">
        <v>0</v>
      </c>
      <c r="AF6" s="43">
        <v>560510.05092999991</v>
      </c>
      <c r="AG6" s="44">
        <v>151124.33796</v>
      </c>
      <c r="AH6" s="45">
        <v>0</v>
      </c>
      <c r="AI6" s="45">
        <v>0</v>
      </c>
      <c r="AJ6" s="43">
        <v>409385.71296999994</v>
      </c>
      <c r="AK6" s="46">
        <v>0</v>
      </c>
      <c r="AL6" s="47"/>
      <c r="AM6" s="43">
        <v>0</v>
      </c>
      <c r="AN6" s="46">
        <v>2622.40283</v>
      </c>
    </row>
    <row r="7" spans="1:40" ht="15.75" thickBot="1">
      <c r="A7" s="39">
        <v>2</v>
      </c>
      <c r="B7" s="1133" t="s">
        <v>217</v>
      </c>
      <c r="C7" s="970"/>
      <c r="D7" s="970"/>
      <c r="E7" s="970"/>
      <c r="F7" s="525"/>
      <c r="G7" s="551">
        <v>3048.6750100000004</v>
      </c>
      <c r="H7" s="551">
        <v>3048.6750100000004</v>
      </c>
      <c r="I7" s="551">
        <v>0</v>
      </c>
      <c r="J7" s="552">
        <v>0</v>
      </c>
      <c r="K7" s="552">
        <v>3048.6750100000004</v>
      </c>
      <c r="L7" s="552">
        <v>3048.6750100000004</v>
      </c>
      <c r="M7" s="552">
        <v>0</v>
      </c>
      <c r="N7" s="552">
        <v>0</v>
      </c>
      <c r="O7" s="552">
        <v>0</v>
      </c>
      <c r="P7" s="553">
        <v>0</v>
      </c>
      <c r="Q7" s="550"/>
      <c r="R7" s="53">
        <v>0</v>
      </c>
      <c r="S7" s="554">
        <v>3048.6750100000004</v>
      </c>
      <c r="V7" s="36">
        <f>V6+1</f>
        <v>2</v>
      </c>
      <c r="W7" s="970" t="s">
        <v>47</v>
      </c>
      <c r="X7" s="970"/>
      <c r="Y7" s="970"/>
      <c r="Z7" s="970"/>
      <c r="AA7" s="28"/>
      <c r="AB7" s="48"/>
      <c r="AC7" s="49"/>
      <c r="AD7" s="49"/>
      <c r="AE7" s="49"/>
      <c r="AF7" s="49"/>
      <c r="AG7" s="50"/>
      <c r="AH7" s="51"/>
      <c r="AI7" s="51"/>
      <c r="AJ7" s="49"/>
      <c r="AK7" s="52"/>
      <c r="AL7" s="47"/>
      <c r="AM7" s="49"/>
      <c r="AN7" s="52"/>
    </row>
    <row r="8" spans="1:40" ht="15.75" thickBot="1">
      <c r="A8" s="39">
        <v>3</v>
      </c>
      <c r="B8" s="526"/>
      <c r="C8" s="529" t="s">
        <v>208</v>
      </c>
      <c r="D8" s="526"/>
      <c r="E8" s="526"/>
      <c r="F8" s="527"/>
      <c r="G8" s="555">
        <v>3048.6750100000004</v>
      </c>
      <c r="H8" s="551">
        <v>3048.6750100000004</v>
      </c>
      <c r="I8" s="551">
        <v>0</v>
      </c>
      <c r="J8" s="552">
        <v>0</v>
      </c>
      <c r="K8" s="552">
        <v>3048.6750100000004</v>
      </c>
      <c r="L8" s="552">
        <v>3048.6750100000004</v>
      </c>
      <c r="M8" s="552">
        <v>0</v>
      </c>
      <c r="N8" s="552">
        <v>0</v>
      </c>
      <c r="O8" s="552">
        <v>0</v>
      </c>
      <c r="P8" s="553">
        <v>0</v>
      </c>
      <c r="Q8" s="556"/>
      <c r="R8" s="53">
        <v>0</v>
      </c>
      <c r="S8" s="553">
        <v>3048.6750100000004</v>
      </c>
      <c r="V8" s="20">
        <f t="shared" ref="V8:V18" si="0">+V7+1</f>
        <v>3</v>
      </c>
      <c r="W8" s="6"/>
      <c r="X8" s="41" t="s">
        <v>48</v>
      </c>
      <c r="Y8" s="83"/>
      <c r="Z8" s="83"/>
      <c r="AA8" s="29"/>
      <c r="AB8" s="59"/>
      <c r="AC8" s="60"/>
      <c r="AD8" s="60"/>
      <c r="AE8" s="60"/>
      <c r="AF8" s="60"/>
      <c r="AG8" s="61"/>
      <c r="AH8" s="62"/>
      <c r="AI8" s="62"/>
      <c r="AJ8" s="49"/>
      <c r="AK8" s="63"/>
      <c r="AL8" s="58"/>
      <c r="AM8" s="60"/>
      <c r="AN8" s="63"/>
    </row>
    <row r="9" spans="1:40" ht="15.75" thickBot="1">
      <c r="A9" s="39">
        <v>4</v>
      </c>
      <c r="B9" s="530"/>
      <c r="C9" s="530"/>
      <c r="D9" s="1124" t="s">
        <v>218</v>
      </c>
      <c r="E9" s="1124"/>
      <c r="F9" s="531"/>
      <c r="G9" s="557">
        <v>0</v>
      </c>
      <c r="H9" s="558">
        <v>0</v>
      </c>
      <c r="I9" s="559">
        <v>0</v>
      </c>
      <c r="J9" s="558">
        <v>0</v>
      </c>
      <c r="K9" s="558">
        <v>0</v>
      </c>
      <c r="L9" s="558">
        <v>0</v>
      </c>
      <c r="M9" s="558">
        <v>0</v>
      </c>
      <c r="N9" s="558">
        <v>0</v>
      </c>
      <c r="O9" s="558">
        <v>0</v>
      </c>
      <c r="P9" s="553">
        <v>0</v>
      </c>
      <c r="Q9" s="560"/>
      <c r="R9" s="53">
        <v>0</v>
      </c>
      <c r="S9" s="553">
        <v>0</v>
      </c>
      <c r="V9" s="20">
        <f t="shared" si="0"/>
        <v>4</v>
      </c>
      <c r="W9" s="6"/>
      <c r="X9" s="41" t="s">
        <v>49</v>
      </c>
      <c r="Y9" s="83"/>
      <c r="Z9" s="83"/>
      <c r="AA9" s="29"/>
      <c r="AB9" s="59"/>
      <c r="AC9" s="60"/>
      <c r="AD9" s="60"/>
      <c r="AE9" s="60"/>
      <c r="AF9" s="60"/>
      <c r="AG9" s="61"/>
      <c r="AH9" s="62"/>
      <c r="AI9" s="62"/>
      <c r="AJ9" s="49"/>
      <c r="AK9" s="63"/>
      <c r="AL9" s="58"/>
      <c r="AM9" s="60"/>
      <c r="AN9" s="63"/>
    </row>
    <row r="10" spans="1:40" ht="15.75" thickBot="1">
      <c r="A10" s="39">
        <v>5</v>
      </c>
      <c r="B10" s="530"/>
      <c r="C10" s="530"/>
      <c r="D10" s="1124" t="s">
        <v>219</v>
      </c>
      <c r="E10" s="1124"/>
      <c r="F10" s="532" t="s">
        <v>220</v>
      </c>
      <c r="G10" s="557">
        <v>3048.6750100000004</v>
      </c>
      <c r="H10" s="558">
        <v>3048.6750100000004</v>
      </c>
      <c r="I10" s="559">
        <v>0</v>
      </c>
      <c r="J10" s="558">
        <v>0</v>
      </c>
      <c r="K10" s="558">
        <v>3048.6750100000004</v>
      </c>
      <c r="L10" s="558">
        <v>3048.6750100000004</v>
      </c>
      <c r="M10" s="558">
        <v>0</v>
      </c>
      <c r="N10" s="558">
        <v>0</v>
      </c>
      <c r="O10" s="558">
        <v>0</v>
      </c>
      <c r="P10" s="553">
        <v>0</v>
      </c>
      <c r="Q10" s="560"/>
      <c r="R10" s="53">
        <v>0</v>
      </c>
      <c r="S10" s="553">
        <v>3048.6750100000004</v>
      </c>
      <c r="V10" s="20">
        <f t="shared" si="0"/>
        <v>5</v>
      </c>
      <c r="W10" s="6"/>
      <c r="X10" s="41" t="s">
        <v>50</v>
      </c>
      <c r="Y10" s="83"/>
      <c r="Z10" s="83"/>
      <c r="AA10" s="29"/>
      <c r="AB10" s="59"/>
      <c r="AC10" s="60"/>
      <c r="AD10" s="60"/>
      <c r="AE10" s="60"/>
      <c r="AF10" s="60"/>
      <c r="AG10" s="61"/>
      <c r="AH10" s="62"/>
      <c r="AI10" s="62"/>
      <c r="AJ10" s="49"/>
      <c r="AK10" s="63"/>
      <c r="AL10" s="58"/>
      <c r="AM10" s="60"/>
      <c r="AN10" s="63"/>
    </row>
    <row r="11" spans="1:40" ht="15.75" thickBot="1">
      <c r="A11" s="39">
        <v>6</v>
      </c>
      <c r="B11" s="533"/>
      <c r="C11" s="533"/>
      <c r="D11" s="1125" t="s">
        <v>221</v>
      </c>
      <c r="E11" s="1125"/>
      <c r="F11" s="534"/>
      <c r="G11" s="557">
        <v>0</v>
      </c>
      <c r="H11" s="558">
        <v>0</v>
      </c>
      <c r="I11" s="559">
        <v>0</v>
      </c>
      <c r="J11" s="558">
        <v>0</v>
      </c>
      <c r="K11" s="558">
        <v>0</v>
      </c>
      <c r="L11" s="558">
        <v>0</v>
      </c>
      <c r="M11" s="558">
        <v>0</v>
      </c>
      <c r="N11" s="558">
        <v>0</v>
      </c>
      <c r="O11" s="558">
        <v>0</v>
      </c>
      <c r="P11" s="553">
        <v>0</v>
      </c>
      <c r="Q11" s="560"/>
      <c r="R11" s="53">
        <v>0</v>
      </c>
      <c r="S11" s="553">
        <v>0</v>
      </c>
      <c r="V11" s="20">
        <f t="shared" si="0"/>
        <v>6</v>
      </c>
      <c r="W11" s="6"/>
      <c r="X11" s="6"/>
      <c r="Y11" s="969" t="s">
        <v>16</v>
      </c>
      <c r="Z11" s="969"/>
      <c r="AA11" s="29"/>
      <c r="AB11" s="53">
        <v>0</v>
      </c>
      <c r="AC11" s="54">
        <v>0</v>
      </c>
      <c r="AD11" s="54">
        <v>0</v>
      </c>
      <c r="AE11" s="54">
        <v>0</v>
      </c>
      <c r="AF11" s="54">
        <v>0</v>
      </c>
      <c r="AG11" s="55">
        <v>0</v>
      </c>
      <c r="AH11" s="56">
        <v>0</v>
      </c>
      <c r="AI11" s="56">
        <v>0</v>
      </c>
      <c r="AJ11" s="49">
        <v>0</v>
      </c>
      <c r="AK11" s="57">
        <v>0</v>
      </c>
      <c r="AL11" s="58"/>
      <c r="AM11" s="54">
        <v>0</v>
      </c>
      <c r="AN11" s="57">
        <v>0</v>
      </c>
    </row>
    <row r="12" spans="1:40" ht="15.75" thickBot="1">
      <c r="A12" s="39">
        <v>7</v>
      </c>
      <c r="B12" s="533"/>
      <c r="C12" s="533"/>
      <c r="D12" s="969" t="s">
        <v>16</v>
      </c>
      <c r="E12" s="1126" t="s">
        <v>16</v>
      </c>
      <c r="F12" s="535"/>
      <c r="G12" s="561">
        <v>0</v>
      </c>
      <c r="H12" s="558">
        <v>0</v>
      </c>
      <c r="I12" s="562">
        <v>0</v>
      </c>
      <c r="J12" s="558">
        <v>0</v>
      </c>
      <c r="K12" s="558">
        <v>0</v>
      </c>
      <c r="L12" s="558">
        <v>0</v>
      </c>
      <c r="M12" s="558">
        <v>0</v>
      </c>
      <c r="N12" s="558">
        <v>0</v>
      </c>
      <c r="O12" s="558">
        <v>0</v>
      </c>
      <c r="P12" s="553">
        <v>0</v>
      </c>
      <c r="Q12" s="556"/>
      <c r="R12" s="53">
        <v>0</v>
      </c>
      <c r="S12" s="553">
        <v>0</v>
      </c>
      <c r="V12" s="19">
        <f t="shared" si="0"/>
        <v>7</v>
      </c>
      <c r="W12" s="963" t="s">
        <v>25</v>
      </c>
      <c r="X12" s="964"/>
      <c r="Y12" s="964"/>
      <c r="Z12" s="965"/>
      <c r="AA12" s="38"/>
      <c r="AB12" s="64"/>
      <c r="AC12" s="65"/>
      <c r="AD12" s="65"/>
      <c r="AE12" s="65"/>
      <c r="AF12" s="65">
        <f t="shared" ref="AF12:AG17" si="1">+AB12+AD12</f>
        <v>0</v>
      </c>
      <c r="AG12" s="66">
        <f t="shared" si="1"/>
        <v>0</v>
      </c>
      <c r="AH12" s="67"/>
      <c r="AI12" s="67"/>
      <c r="AJ12" s="65">
        <f t="shared" ref="AJ12:AJ17" si="2">+AF12-AG12</f>
        <v>0</v>
      </c>
      <c r="AK12" s="68"/>
      <c r="AL12" s="47"/>
      <c r="AM12" s="65"/>
      <c r="AN12" s="68">
        <f t="shared" ref="AN12:AN17" si="3">+AG12+AM12</f>
        <v>0</v>
      </c>
    </row>
    <row r="13" spans="1:40" ht="15.75" thickBot="1">
      <c r="A13" s="39">
        <v>8</v>
      </c>
      <c r="B13" s="970" t="s">
        <v>166</v>
      </c>
      <c r="C13" s="970"/>
      <c r="D13" s="970"/>
      <c r="E13" s="970"/>
      <c r="F13" s="536"/>
      <c r="G13" s="554">
        <v>-426.27217999999999</v>
      </c>
      <c r="H13" s="554">
        <v>-426.27217999999999</v>
      </c>
      <c r="I13" s="551">
        <v>0</v>
      </c>
      <c r="J13" s="552">
        <v>0</v>
      </c>
      <c r="K13" s="552">
        <v>-426.27217999999999</v>
      </c>
      <c r="L13" s="552">
        <v>-426.27217999999999</v>
      </c>
      <c r="M13" s="552">
        <v>0</v>
      </c>
      <c r="N13" s="552">
        <v>0</v>
      </c>
      <c r="O13" s="552">
        <v>0</v>
      </c>
      <c r="P13" s="553">
        <v>0</v>
      </c>
      <c r="Q13" s="563"/>
      <c r="R13" s="53">
        <v>0</v>
      </c>
      <c r="S13" s="564">
        <v>-426.27217999999999</v>
      </c>
      <c r="V13" s="36">
        <f t="shared" si="0"/>
        <v>8</v>
      </c>
      <c r="W13" s="966" t="s">
        <v>35</v>
      </c>
      <c r="X13" s="967"/>
      <c r="Y13" s="967"/>
      <c r="Z13" s="968"/>
      <c r="AA13" s="37"/>
      <c r="AB13" s="48"/>
      <c r="AC13" s="49"/>
      <c r="AD13" s="49"/>
      <c r="AE13" s="49"/>
      <c r="AF13" s="49">
        <f t="shared" si="1"/>
        <v>0</v>
      </c>
      <c r="AG13" s="50">
        <f t="shared" si="1"/>
        <v>0</v>
      </c>
      <c r="AH13" s="51"/>
      <c r="AI13" s="51"/>
      <c r="AJ13" s="49">
        <f t="shared" si="2"/>
        <v>0</v>
      </c>
      <c r="AK13" s="52"/>
      <c r="AL13" s="47"/>
      <c r="AM13" s="49"/>
      <c r="AN13" s="52">
        <f t="shared" si="3"/>
        <v>0</v>
      </c>
    </row>
    <row r="14" spans="1:40" ht="15.75" thickBot="1">
      <c r="A14" s="39">
        <v>9</v>
      </c>
      <c r="B14" s="530"/>
      <c r="C14" s="1129" t="s">
        <v>167</v>
      </c>
      <c r="D14" s="1129"/>
      <c r="E14" s="1129"/>
      <c r="F14" s="532"/>
      <c r="G14" s="561">
        <v>0</v>
      </c>
      <c r="H14" s="558">
        <v>0</v>
      </c>
      <c r="I14" s="562">
        <v>0</v>
      </c>
      <c r="J14" s="558">
        <v>0</v>
      </c>
      <c r="K14" s="558">
        <v>0</v>
      </c>
      <c r="L14" s="558">
        <v>0</v>
      </c>
      <c r="M14" s="558">
        <v>0</v>
      </c>
      <c r="N14" s="558">
        <v>0</v>
      </c>
      <c r="O14" s="558">
        <v>0</v>
      </c>
      <c r="P14" s="553">
        <v>0</v>
      </c>
      <c r="Q14" s="556"/>
      <c r="R14" s="53">
        <v>0</v>
      </c>
      <c r="S14" s="553">
        <v>0</v>
      </c>
      <c r="V14" s="20">
        <f t="shared" si="0"/>
        <v>9</v>
      </c>
      <c r="W14" s="6"/>
      <c r="X14" s="6"/>
      <c r="Y14" s="969" t="s">
        <v>51</v>
      </c>
      <c r="Z14" s="969"/>
      <c r="AA14" s="29"/>
      <c r="AB14" s="59"/>
      <c r="AC14" s="60"/>
      <c r="AD14" s="60"/>
      <c r="AE14" s="60"/>
      <c r="AF14" s="60">
        <f t="shared" si="1"/>
        <v>0</v>
      </c>
      <c r="AG14" s="61">
        <f t="shared" si="1"/>
        <v>0</v>
      </c>
      <c r="AH14" s="62"/>
      <c r="AI14" s="62"/>
      <c r="AJ14" s="60">
        <f t="shared" si="2"/>
        <v>0</v>
      </c>
      <c r="AK14" s="63"/>
      <c r="AL14" s="58"/>
      <c r="AM14" s="60"/>
      <c r="AN14" s="63">
        <f t="shared" si="3"/>
        <v>0</v>
      </c>
    </row>
    <row r="15" spans="1:40" ht="15.75" thickBot="1">
      <c r="A15" s="39">
        <v>10</v>
      </c>
      <c r="B15" s="530"/>
      <c r="C15" s="41"/>
      <c r="D15" s="41" t="s">
        <v>168</v>
      </c>
      <c r="E15" s="41"/>
      <c r="F15" s="532"/>
      <c r="G15" s="561">
        <v>0</v>
      </c>
      <c r="H15" s="558">
        <v>0</v>
      </c>
      <c r="I15" s="562">
        <v>0</v>
      </c>
      <c r="J15" s="558">
        <v>0</v>
      </c>
      <c r="K15" s="558">
        <v>0</v>
      </c>
      <c r="L15" s="558">
        <v>0</v>
      </c>
      <c r="M15" s="558">
        <v>0</v>
      </c>
      <c r="N15" s="558">
        <v>0</v>
      </c>
      <c r="O15" s="558">
        <v>0</v>
      </c>
      <c r="P15" s="553">
        <v>0</v>
      </c>
      <c r="Q15" s="556"/>
      <c r="R15" s="53">
        <v>0</v>
      </c>
      <c r="S15" s="553">
        <v>0</v>
      </c>
      <c r="V15" s="19">
        <f t="shared" si="0"/>
        <v>10</v>
      </c>
      <c r="W15" s="963" t="s">
        <v>23</v>
      </c>
      <c r="X15" s="964"/>
      <c r="Y15" s="964"/>
      <c r="Z15" s="965"/>
      <c r="AA15" s="38"/>
      <c r="AB15" s="64">
        <v>8444.5730099999982</v>
      </c>
      <c r="AC15" s="65">
        <v>11650.97962</v>
      </c>
      <c r="AD15" s="65">
        <v>0</v>
      </c>
      <c r="AE15" s="65">
        <v>0</v>
      </c>
      <c r="AF15" s="65">
        <v>8444.5730099999982</v>
      </c>
      <c r="AG15" s="66">
        <v>11650.97962</v>
      </c>
      <c r="AH15" s="67">
        <v>0</v>
      </c>
      <c r="AI15" s="67">
        <v>26.861999999999998</v>
      </c>
      <c r="AJ15" s="65">
        <v>-3206.4066100000014</v>
      </c>
      <c r="AK15" s="68">
        <v>0</v>
      </c>
      <c r="AL15" s="47"/>
      <c r="AM15" s="65">
        <v>0</v>
      </c>
      <c r="AN15" s="68">
        <v>11650.97962</v>
      </c>
    </row>
    <row r="16" spans="1:40" ht="15.75" thickBot="1">
      <c r="A16" s="39">
        <v>11</v>
      </c>
      <c r="B16" s="530"/>
      <c r="C16" s="1129" t="s">
        <v>169</v>
      </c>
      <c r="D16" s="1129"/>
      <c r="E16" s="1129"/>
      <c r="F16" s="532"/>
      <c r="G16" s="561">
        <v>-384.45562000000001</v>
      </c>
      <c r="H16" s="558">
        <v>-384.45562000000001</v>
      </c>
      <c r="I16" s="562">
        <v>0</v>
      </c>
      <c r="J16" s="558">
        <v>0</v>
      </c>
      <c r="K16" s="558">
        <v>-384.45562000000001</v>
      </c>
      <c r="L16" s="558">
        <v>-384.45562000000001</v>
      </c>
      <c r="M16" s="558">
        <v>0</v>
      </c>
      <c r="N16" s="558">
        <v>0</v>
      </c>
      <c r="O16" s="558">
        <v>0</v>
      </c>
      <c r="P16" s="553">
        <v>0</v>
      </c>
      <c r="Q16" s="556"/>
      <c r="R16" s="53">
        <v>0</v>
      </c>
      <c r="S16" s="553">
        <v>-384.45562000000001</v>
      </c>
      <c r="V16" s="36">
        <f t="shared" si="0"/>
        <v>11</v>
      </c>
      <c r="W16" s="966" t="s">
        <v>35</v>
      </c>
      <c r="X16" s="967"/>
      <c r="Y16" s="967"/>
      <c r="Z16" s="968"/>
      <c r="AA16" s="37"/>
      <c r="AB16" s="48"/>
      <c r="AC16" s="49"/>
      <c r="AD16" s="49"/>
      <c r="AE16" s="49"/>
      <c r="AF16" s="49">
        <f t="shared" si="1"/>
        <v>0</v>
      </c>
      <c r="AG16" s="50">
        <f t="shared" si="1"/>
        <v>0</v>
      </c>
      <c r="AH16" s="51"/>
      <c r="AI16" s="51"/>
      <c r="AJ16" s="49">
        <f t="shared" si="2"/>
        <v>0</v>
      </c>
      <c r="AK16" s="52"/>
      <c r="AL16" s="47"/>
      <c r="AM16" s="49"/>
      <c r="AN16" s="52">
        <f t="shared" si="3"/>
        <v>0</v>
      </c>
    </row>
    <row r="17" spans="1:40" ht="15.75" thickBot="1">
      <c r="A17" s="39">
        <v>12</v>
      </c>
      <c r="B17" s="6"/>
      <c r="C17" s="537"/>
      <c r="D17" s="538" t="s">
        <v>170</v>
      </c>
      <c r="E17" s="41"/>
      <c r="F17" s="532" t="s">
        <v>9</v>
      </c>
      <c r="G17" s="561">
        <v>-384.45562000000001</v>
      </c>
      <c r="H17" s="558">
        <v>-384.45562000000001</v>
      </c>
      <c r="I17" s="562">
        <v>0</v>
      </c>
      <c r="J17" s="558">
        <v>0</v>
      </c>
      <c r="K17" s="558">
        <v>-384.45562000000001</v>
      </c>
      <c r="L17" s="558">
        <v>-384.45562000000001</v>
      </c>
      <c r="M17" s="558">
        <v>0</v>
      </c>
      <c r="N17" s="558">
        <v>0</v>
      </c>
      <c r="O17" s="558">
        <v>0</v>
      </c>
      <c r="P17" s="553">
        <v>0</v>
      </c>
      <c r="Q17" s="556"/>
      <c r="R17" s="53">
        <v>0</v>
      </c>
      <c r="S17" s="553">
        <v>-384.45562000000001</v>
      </c>
      <c r="V17" s="20">
        <f t="shared" si="0"/>
        <v>12</v>
      </c>
      <c r="W17" s="6"/>
      <c r="X17" s="6"/>
      <c r="Y17" s="969" t="s">
        <v>51</v>
      </c>
      <c r="Z17" s="969"/>
      <c r="AA17" s="29"/>
      <c r="AB17" s="53"/>
      <c r="AC17" s="54"/>
      <c r="AD17" s="54"/>
      <c r="AE17" s="54"/>
      <c r="AF17" s="54">
        <f t="shared" si="1"/>
        <v>0</v>
      </c>
      <c r="AG17" s="55">
        <f t="shared" si="1"/>
        <v>0</v>
      </c>
      <c r="AH17" s="56"/>
      <c r="AI17" s="56"/>
      <c r="AJ17" s="54">
        <f t="shared" si="2"/>
        <v>0</v>
      </c>
      <c r="AK17" s="57"/>
      <c r="AL17" s="58"/>
      <c r="AM17" s="54"/>
      <c r="AN17" s="57">
        <f t="shared" si="3"/>
        <v>0</v>
      </c>
    </row>
    <row r="18" spans="1:40" ht="15.75" thickBot="1">
      <c r="A18" s="39">
        <v>13</v>
      </c>
      <c r="B18" s="6"/>
      <c r="C18" s="41" t="s">
        <v>210</v>
      </c>
      <c r="D18" s="539"/>
      <c r="E18" s="41"/>
      <c r="F18" s="532"/>
      <c r="G18" s="561">
        <v>-41.816559999999996</v>
      </c>
      <c r="H18" s="558">
        <v>-41.816559999999996</v>
      </c>
      <c r="I18" s="562">
        <v>0</v>
      </c>
      <c r="J18" s="558">
        <v>0</v>
      </c>
      <c r="K18" s="558">
        <v>-41.816559999999996</v>
      </c>
      <c r="L18" s="558">
        <v>-41.816559999999996</v>
      </c>
      <c r="M18" s="558">
        <v>0</v>
      </c>
      <c r="N18" s="558">
        <v>0</v>
      </c>
      <c r="O18" s="558">
        <v>0</v>
      </c>
      <c r="P18" s="553">
        <v>0</v>
      </c>
      <c r="Q18" s="556"/>
      <c r="R18" s="53">
        <v>0</v>
      </c>
      <c r="S18" s="553">
        <v>-41.816559999999996</v>
      </c>
      <c r="V18" s="21">
        <f t="shared" si="0"/>
        <v>13</v>
      </c>
      <c r="W18" s="24" t="s">
        <v>22</v>
      </c>
      <c r="X18" s="24"/>
      <c r="Y18" s="24"/>
      <c r="Z18" s="24"/>
      <c r="AA18" s="30"/>
      <c r="AB18" s="69">
        <f t="shared" ref="AB18:AK18" si="4">+AB6+AB12+AB15</f>
        <v>159568.91097</v>
      </c>
      <c r="AC18" s="70">
        <f t="shared" si="4"/>
        <v>162775.31758</v>
      </c>
      <c r="AD18" s="70">
        <f t="shared" si="4"/>
        <v>409385.71296999999</v>
      </c>
      <c r="AE18" s="70">
        <f t="shared" si="4"/>
        <v>0</v>
      </c>
      <c r="AF18" s="70">
        <f t="shared" si="4"/>
        <v>568954.62393999996</v>
      </c>
      <c r="AG18" s="71">
        <f t="shared" si="4"/>
        <v>162775.31758</v>
      </c>
      <c r="AH18" s="72">
        <f t="shared" si="4"/>
        <v>0</v>
      </c>
      <c r="AI18" s="72">
        <f t="shared" si="4"/>
        <v>26.861999999999998</v>
      </c>
      <c r="AJ18" s="70">
        <f t="shared" si="4"/>
        <v>406179.30635999993</v>
      </c>
      <c r="AK18" s="73">
        <f t="shared" si="4"/>
        <v>0</v>
      </c>
      <c r="AL18" s="47"/>
      <c r="AM18" s="70">
        <f>+AM6+AM12+AM15</f>
        <v>0</v>
      </c>
      <c r="AN18" s="73">
        <f>+AN6+AN12+AN15</f>
        <v>14273.382450000001</v>
      </c>
    </row>
    <row r="19" spans="1:40" ht="15.75" thickBot="1">
      <c r="A19" s="39">
        <v>14</v>
      </c>
      <c r="B19" s="6"/>
      <c r="C19" s="6"/>
      <c r="D19" s="540" t="s">
        <v>222</v>
      </c>
      <c r="E19" s="248"/>
      <c r="F19" s="532" t="s">
        <v>220</v>
      </c>
      <c r="G19" s="561">
        <v>-41.816559999999996</v>
      </c>
      <c r="H19" s="558">
        <v>-41.816559999999996</v>
      </c>
      <c r="I19" s="562">
        <v>0</v>
      </c>
      <c r="J19" s="558">
        <v>0</v>
      </c>
      <c r="K19" s="558">
        <v>-41.816559999999996</v>
      </c>
      <c r="L19" s="558">
        <v>-41.816559999999996</v>
      </c>
      <c r="M19" s="558">
        <v>0</v>
      </c>
      <c r="N19" s="558">
        <v>0</v>
      </c>
      <c r="O19" s="558">
        <v>0</v>
      </c>
      <c r="P19" s="553">
        <v>0</v>
      </c>
      <c r="Q19" s="556"/>
      <c r="R19" s="53">
        <v>0</v>
      </c>
      <c r="S19" s="553">
        <v>-41.816559999999996</v>
      </c>
    </row>
    <row r="20" spans="1:40" ht="15.75" thickBot="1">
      <c r="A20" s="39">
        <v>15</v>
      </c>
      <c r="B20" s="6"/>
      <c r="C20" s="41" t="s">
        <v>171</v>
      </c>
      <c r="D20" s="539"/>
      <c r="E20" s="41"/>
      <c r="F20" s="532"/>
      <c r="G20" s="561">
        <v>0</v>
      </c>
      <c r="H20" s="558">
        <v>0</v>
      </c>
      <c r="I20" s="562">
        <v>0</v>
      </c>
      <c r="J20" s="558">
        <v>0</v>
      </c>
      <c r="K20" s="558">
        <v>0</v>
      </c>
      <c r="L20" s="558">
        <v>0</v>
      </c>
      <c r="M20" s="558">
        <v>0</v>
      </c>
      <c r="N20" s="558">
        <v>0</v>
      </c>
      <c r="O20" s="558">
        <v>0</v>
      </c>
      <c r="P20" s="553">
        <v>0</v>
      </c>
      <c r="Q20" s="556"/>
      <c r="R20" s="53">
        <v>0</v>
      </c>
      <c r="S20" s="565">
        <v>0</v>
      </c>
    </row>
    <row r="21" spans="1:40" ht="15.75" thickBot="1">
      <c r="A21" s="39">
        <v>16</v>
      </c>
      <c r="B21" s="533"/>
      <c r="C21" s="541"/>
      <c r="D21" s="538" t="s">
        <v>172</v>
      </c>
      <c r="E21" s="41"/>
      <c r="F21" s="532" t="s">
        <v>220</v>
      </c>
      <c r="G21" s="561">
        <v>0</v>
      </c>
      <c r="H21" s="558">
        <v>0</v>
      </c>
      <c r="I21" s="562">
        <v>0</v>
      </c>
      <c r="J21" s="558">
        <v>0</v>
      </c>
      <c r="K21" s="558">
        <v>0</v>
      </c>
      <c r="L21" s="558">
        <v>0</v>
      </c>
      <c r="M21" s="558">
        <v>0</v>
      </c>
      <c r="N21" s="558">
        <v>0</v>
      </c>
      <c r="O21" s="558">
        <v>0</v>
      </c>
      <c r="P21" s="553">
        <v>0</v>
      </c>
      <c r="Q21" s="556"/>
      <c r="R21" s="53">
        <v>0</v>
      </c>
      <c r="S21" s="565">
        <v>0</v>
      </c>
    </row>
    <row r="22" spans="1:40" ht="15.75" thickBot="1">
      <c r="A22" s="39">
        <v>17</v>
      </c>
      <c r="B22" s="1130" t="s">
        <v>47</v>
      </c>
      <c r="C22" s="1130"/>
      <c r="D22" s="1130"/>
      <c r="E22" s="1130"/>
      <c r="F22" s="542"/>
      <c r="G22" s="566">
        <v>148501.93513</v>
      </c>
      <c r="H22" s="566">
        <v>148501.93513</v>
      </c>
      <c r="I22" s="567">
        <v>409385.71296999999</v>
      </c>
      <c r="J22" s="568">
        <v>0</v>
      </c>
      <c r="K22" s="568">
        <v>557887.64809999987</v>
      </c>
      <c r="L22" s="568">
        <v>148501.93513</v>
      </c>
      <c r="M22" s="568">
        <v>0</v>
      </c>
      <c r="N22" s="568">
        <v>0</v>
      </c>
      <c r="O22" s="568">
        <v>409385.71296999994</v>
      </c>
      <c r="P22" s="553">
        <v>0</v>
      </c>
      <c r="Q22" s="47"/>
      <c r="R22" s="53">
        <v>0</v>
      </c>
      <c r="S22" s="565">
        <v>0</v>
      </c>
    </row>
    <row r="23" spans="1:40" ht="15.75" thickBot="1">
      <c r="A23" s="39">
        <v>18</v>
      </c>
      <c r="B23" s="6"/>
      <c r="C23" s="41" t="s">
        <v>48</v>
      </c>
      <c r="D23" s="83"/>
      <c r="E23" s="83"/>
      <c r="F23" s="544"/>
      <c r="G23" s="561">
        <v>107907.30333</v>
      </c>
      <c r="H23" s="558">
        <v>107907.30333</v>
      </c>
      <c r="I23" s="562">
        <v>409385.71296999999</v>
      </c>
      <c r="J23" s="558">
        <v>0</v>
      </c>
      <c r="K23" s="558">
        <v>517293.01629999996</v>
      </c>
      <c r="L23" s="558">
        <v>107907.30333</v>
      </c>
      <c r="M23" s="558">
        <v>0</v>
      </c>
      <c r="N23" s="558">
        <v>0</v>
      </c>
      <c r="O23" s="558">
        <v>409385.71296999999</v>
      </c>
      <c r="P23" s="553">
        <v>0</v>
      </c>
      <c r="Q23" s="569"/>
      <c r="R23" s="53">
        <v>0</v>
      </c>
      <c r="S23" s="565">
        <v>0</v>
      </c>
    </row>
    <row r="24" spans="1:40" ht="15.75" thickBot="1">
      <c r="A24" s="39">
        <v>19</v>
      </c>
      <c r="B24" s="6"/>
      <c r="C24" s="41" t="s">
        <v>49</v>
      </c>
      <c r="D24" s="83"/>
      <c r="E24" s="83"/>
      <c r="F24" s="544"/>
      <c r="G24" s="561">
        <v>40594.631800000003</v>
      </c>
      <c r="H24" s="558">
        <v>40594.631800000003</v>
      </c>
      <c r="I24" s="562">
        <v>0</v>
      </c>
      <c r="J24" s="558">
        <v>0</v>
      </c>
      <c r="K24" s="558">
        <v>40594.631800000003</v>
      </c>
      <c r="L24" s="558">
        <v>40594.631800000003</v>
      </c>
      <c r="M24" s="558">
        <v>0</v>
      </c>
      <c r="N24" s="558">
        <v>0</v>
      </c>
      <c r="O24" s="558">
        <v>0</v>
      </c>
      <c r="P24" s="553">
        <v>0</v>
      </c>
      <c r="Q24" s="569"/>
      <c r="R24" s="53">
        <v>0</v>
      </c>
      <c r="S24" s="565">
        <v>0</v>
      </c>
    </row>
    <row r="25" spans="1:40" ht="15.75" thickBot="1">
      <c r="A25" s="39">
        <v>20</v>
      </c>
      <c r="B25" s="6"/>
      <c r="C25" s="41" t="s">
        <v>223</v>
      </c>
      <c r="D25" s="1131" t="s">
        <v>224</v>
      </c>
      <c r="E25" s="1132"/>
      <c r="F25" s="544"/>
      <c r="G25" s="561">
        <v>0</v>
      </c>
      <c r="H25" s="558">
        <v>0</v>
      </c>
      <c r="I25" s="562">
        <v>0</v>
      </c>
      <c r="J25" s="558">
        <v>0</v>
      </c>
      <c r="K25" s="558">
        <v>0</v>
      </c>
      <c r="L25" s="558">
        <v>0</v>
      </c>
      <c r="M25" s="558">
        <v>0</v>
      </c>
      <c r="N25" s="558">
        <v>0</v>
      </c>
      <c r="O25" s="558">
        <v>0</v>
      </c>
      <c r="P25" s="553">
        <v>0</v>
      </c>
      <c r="Q25" s="569"/>
      <c r="R25" s="53">
        <v>0</v>
      </c>
      <c r="S25" s="565">
        <v>0</v>
      </c>
    </row>
    <row r="26" spans="1:40" ht="15.75" thickBot="1">
      <c r="A26" s="39">
        <v>21</v>
      </c>
      <c r="B26" s="963" t="s">
        <v>25</v>
      </c>
      <c r="C26" s="964"/>
      <c r="D26" s="964"/>
      <c r="E26" s="965"/>
      <c r="F26" s="545"/>
      <c r="G26" s="570">
        <v>0</v>
      </c>
      <c r="H26" s="571">
        <v>0</v>
      </c>
      <c r="I26" s="571">
        <v>0</v>
      </c>
      <c r="J26" s="571">
        <v>0</v>
      </c>
      <c r="K26" s="571">
        <v>0</v>
      </c>
      <c r="L26" s="571">
        <v>0</v>
      </c>
      <c r="M26" s="572">
        <v>0</v>
      </c>
      <c r="N26" s="572">
        <v>0</v>
      </c>
      <c r="O26" s="572">
        <v>0</v>
      </c>
      <c r="P26" s="573">
        <v>0</v>
      </c>
      <c r="Q26" s="574"/>
      <c r="R26" s="571">
        <v>0</v>
      </c>
      <c r="S26" s="575">
        <v>0</v>
      </c>
    </row>
    <row r="27" spans="1:40" ht="15.75" thickBot="1">
      <c r="A27" s="39">
        <v>22</v>
      </c>
      <c r="B27" s="966" t="s">
        <v>35</v>
      </c>
      <c r="C27" s="967"/>
      <c r="D27" s="967"/>
      <c r="E27" s="968"/>
      <c r="F27" s="546"/>
      <c r="G27" s="554">
        <v>0</v>
      </c>
      <c r="H27" s="551">
        <v>0</v>
      </c>
      <c r="I27" s="552">
        <v>0</v>
      </c>
      <c r="J27" s="552">
        <v>0</v>
      </c>
      <c r="K27" s="558">
        <v>0</v>
      </c>
      <c r="L27" s="558">
        <v>0</v>
      </c>
      <c r="M27" s="552">
        <v>0</v>
      </c>
      <c r="N27" s="552">
        <v>0</v>
      </c>
      <c r="O27" s="552">
        <v>0</v>
      </c>
      <c r="P27" s="551">
        <v>0</v>
      </c>
      <c r="Q27" s="574"/>
      <c r="R27" s="576">
        <v>0</v>
      </c>
      <c r="S27" s="565">
        <v>0</v>
      </c>
    </row>
    <row r="28" spans="1:40" ht="15.75" thickBot="1">
      <c r="A28" s="39">
        <v>23</v>
      </c>
      <c r="B28" s="6"/>
      <c r="C28" s="41"/>
      <c r="D28" s="248"/>
      <c r="E28" s="969" t="s">
        <v>51</v>
      </c>
      <c r="F28" s="969"/>
      <c r="G28" s="557">
        <v>0</v>
      </c>
      <c r="H28" s="558">
        <v>0</v>
      </c>
      <c r="I28" s="558">
        <v>0</v>
      </c>
      <c r="J28" s="558">
        <v>0</v>
      </c>
      <c r="K28" s="558">
        <v>0</v>
      </c>
      <c r="L28" s="558">
        <v>0</v>
      </c>
      <c r="M28" s="558">
        <v>0</v>
      </c>
      <c r="N28" s="558">
        <v>0</v>
      </c>
      <c r="O28" s="558">
        <v>0</v>
      </c>
      <c r="P28" s="559">
        <v>0</v>
      </c>
      <c r="Q28" s="550"/>
      <c r="R28" s="577">
        <v>0</v>
      </c>
      <c r="S28" s="561">
        <v>0</v>
      </c>
    </row>
    <row r="29" spans="1:40" ht="15.75" thickBot="1">
      <c r="A29" s="39">
        <v>24</v>
      </c>
      <c r="B29" s="963" t="s">
        <v>23</v>
      </c>
      <c r="C29" s="964"/>
      <c r="D29" s="964"/>
      <c r="E29" s="965"/>
      <c r="F29" s="545"/>
      <c r="G29" s="570">
        <v>8444.5730099999982</v>
      </c>
      <c r="H29" s="572">
        <v>11650.97962</v>
      </c>
      <c r="I29" s="572">
        <v>0</v>
      </c>
      <c r="J29" s="572">
        <v>0</v>
      </c>
      <c r="K29" s="571">
        <v>8444.5730099999982</v>
      </c>
      <c r="L29" s="571">
        <v>11650.97962</v>
      </c>
      <c r="M29" s="572">
        <v>0</v>
      </c>
      <c r="N29" s="572">
        <v>26.861999999999998</v>
      </c>
      <c r="O29" s="572">
        <v>-3206.4066100000014</v>
      </c>
      <c r="P29" s="573">
        <v>0</v>
      </c>
      <c r="Q29" s="574"/>
      <c r="R29" s="571">
        <v>0</v>
      </c>
      <c r="S29" s="575">
        <v>11650.97962</v>
      </c>
    </row>
    <row r="30" spans="1:40" ht="15.75" thickBot="1">
      <c r="A30" s="39">
        <v>25</v>
      </c>
      <c r="B30" s="966" t="s">
        <v>225</v>
      </c>
      <c r="C30" s="967"/>
      <c r="D30" s="967"/>
      <c r="E30" s="968"/>
      <c r="F30" s="546"/>
      <c r="G30" s="551">
        <v>8444.5730099999982</v>
      </c>
      <c r="H30" s="552">
        <v>11650.97962</v>
      </c>
      <c r="I30" s="552">
        <v>0</v>
      </c>
      <c r="J30" s="552">
        <v>0</v>
      </c>
      <c r="K30" s="552">
        <v>8444.5730099999982</v>
      </c>
      <c r="L30" s="552">
        <v>11650.97962</v>
      </c>
      <c r="M30" s="552">
        <v>0</v>
      </c>
      <c r="N30" s="552">
        <v>26.861999999999998</v>
      </c>
      <c r="O30" s="552">
        <v>-3206.4066100000014</v>
      </c>
      <c r="P30" s="576">
        <v>0</v>
      </c>
      <c r="Q30" s="574"/>
      <c r="R30" s="554">
        <v>0</v>
      </c>
      <c r="S30" s="554">
        <v>0</v>
      </c>
    </row>
    <row r="31" spans="1:40" ht="15.75" thickBot="1">
      <c r="A31" s="39">
        <v>26</v>
      </c>
      <c r="B31" s="6"/>
      <c r="C31" s="1127" t="s">
        <v>226</v>
      </c>
      <c r="D31" s="1127"/>
      <c r="E31" s="1128"/>
      <c r="F31" s="531"/>
      <c r="G31" s="561">
        <v>8444.5730099999982</v>
      </c>
      <c r="H31" s="558">
        <v>11650.97962</v>
      </c>
      <c r="I31" s="558">
        <v>0</v>
      </c>
      <c r="J31" s="558">
        <v>0</v>
      </c>
      <c r="K31" s="558">
        <v>8444.5730099999982</v>
      </c>
      <c r="L31" s="558">
        <v>11650.97962</v>
      </c>
      <c r="M31" s="557">
        <v>0</v>
      </c>
      <c r="N31" s="557">
        <v>26.861999999999998</v>
      </c>
      <c r="O31" s="557">
        <v>0</v>
      </c>
      <c r="P31" s="577">
        <v>0</v>
      </c>
      <c r="Q31" s="578"/>
      <c r="R31" s="561">
        <v>0</v>
      </c>
      <c r="S31" s="561">
        <v>0</v>
      </c>
    </row>
    <row r="32" spans="1:40" ht="15.75" thickBot="1">
      <c r="A32" s="39">
        <v>27</v>
      </c>
      <c r="B32" s="6"/>
      <c r="C32" s="41" t="s">
        <v>227</v>
      </c>
      <c r="D32" s="248"/>
      <c r="E32" s="249"/>
      <c r="F32" s="547"/>
      <c r="G32" s="561">
        <v>8444.5730099999982</v>
      </c>
      <c r="H32" s="558">
        <v>11650.97962</v>
      </c>
      <c r="I32" s="558">
        <v>0</v>
      </c>
      <c r="J32" s="558">
        <v>0</v>
      </c>
      <c r="K32" s="558">
        <v>8444.5730099999982</v>
      </c>
      <c r="L32" s="558">
        <v>11650.97962</v>
      </c>
      <c r="M32" s="557">
        <v>0</v>
      </c>
      <c r="N32" s="557">
        <v>26.861999999999998</v>
      </c>
      <c r="O32" s="557">
        <v>0</v>
      </c>
      <c r="P32" s="562">
        <v>0</v>
      </c>
      <c r="Q32" s="574"/>
      <c r="R32" s="565">
        <v>0</v>
      </c>
      <c r="S32" s="565">
        <v>0</v>
      </c>
    </row>
    <row r="33" spans="1:19" ht="15.75" thickBot="1">
      <c r="A33" s="39">
        <v>28</v>
      </c>
      <c r="B33" s="24" t="s">
        <v>22</v>
      </c>
      <c r="C33" s="24"/>
      <c r="D33" s="24"/>
      <c r="E33" s="24"/>
      <c r="F33" s="548"/>
      <c r="G33" s="579">
        <v>159568.91097</v>
      </c>
      <c r="H33" s="580">
        <v>162775.31758</v>
      </c>
      <c r="I33" s="580">
        <v>409385.71296999999</v>
      </c>
      <c r="J33" s="580">
        <v>0</v>
      </c>
      <c r="K33" s="580">
        <v>568954.62393999996</v>
      </c>
      <c r="L33" s="581">
        <v>162775.31758</v>
      </c>
      <c r="M33" s="582">
        <v>0</v>
      </c>
      <c r="N33" s="582">
        <v>26.861999999999998</v>
      </c>
      <c r="O33" s="580">
        <v>406179.30635999987</v>
      </c>
      <c r="P33" s="583">
        <v>0</v>
      </c>
      <c r="Q33" s="563"/>
      <c r="R33" s="584">
        <v>0</v>
      </c>
      <c r="S33" s="585">
        <v>14273.382449999999</v>
      </c>
    </row>
  </sheetData>
  <mergeCells count="50">
    <mergeCell ref="A3:A5"/>
    <mergeCell ref="B3:E5"/>
    <mergeCell ref="F3:F5"/>
    <mergeCell ref="G3:H3"/>
    <mergeCell ref="I3:J3"/>
    <mergeCell ref="C31:E31"/>
    <mergeCell ref="V3:V5"/>
    <mergeCell ref="B13:E13"/>
    <mergeCell ref="C14:E14"/>
    <mergeCell ref="C16:E16"/>
    <mergeCell ref="B22:E22"/>
    <mergeCell ref="D25:E25"/>
    <mergeCell ref="B26:E26"/>
    <mergeCell ref="B6:E6"/>
    <mergeCell ref="B7:E7"/>
    <mergeCell ref="M3:M4"/>
    <mergeCell ref="N3:N4"/>
    <mergeCell ref="O3:O4"/>
    <mergeCell ref="P3:P4"/>
    <mergeCell ref="R3:R4"/>
    <mergeCell ref="S3:S4"/>
    <mergeCell ref="B30:E30"/>
    <mergeCell ref="D9:E9"/>
    <mergeCell ref="D10:E10"/>
    <mergeCell ref="D11:E11"/>
    <mergeCell ref="D12:E12"/>
    <mergeCell ref="AF3:AG3"/>
    <mergeCell ref="AH3:AH4"/>
    <mergeCell ref="B27:E27"/>
    <mergeCell ref="E28:F28"/>
    <mergeCell ref="B29:E29"/>
    <mergeCell ref="K3:L3"/>
    <mergeCell ref="W6:Z6"/>
    <mergeCell ref="W3:Z5"/>
    <mergeCell ref="AA3:AA5"/>
    <mergeCell ref="AB3:AC3"/>
    <mergeCell ref="AD3:AE3"/>
    <mergeCell ref="AI3:AI4"/>
    <mergeCell ref="AJ3:AJ4"/>
    <mergeCell ref="AK3:AK4"/>
    <mergeCell ref="AM3:AM4"/>
    <mergeCell ref="AN3:AN4"/>
    <mergeCell ref="W16:Z16"/>
    <mergeCell ref="Y17:Z17"/>
    <mergeCell ref="W7:Z7"/>
    <mergeCell ref="Y11:Z11"/>
    <mergeCell ref="W12:Z12"/>
    <mergeCell ref="W13:Z13"/>
    <mergeCell ref="Y14:Z14"/>
    <mergeCell ref="W15:Z15"/>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516" t="s">
        <v>43</v>
      </c>
      <c r="B1" s="2"/>
      <c r="C1" s="4"/>
      <c r="D1" s="4"/>
      <c r="E1" s="4"/>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47978.904070000004</v>
      </c>
      <c r="H6" s="43">
        <f t="shared" ref="H6:P6" si="0">H7</f>
        <v>32329.75748</v>
      </c>
      <c r="I6" s="43">
        <f t="shared" si="0"/>
        <v>30643</v>
      </c>
      <c r="J6" s="43">
        <f t="shared" si="0"/>
        <v>52303.859639999995</v>
      </c>
      <c r="K6" s="43">
        <f t="shared" si="0"/>
        <v>78621.90406999999</v>
      </c>
      <c r="L6" s="44">
        <f t="shared" si="0"/>
        <v>84633.617119999995</v>
      </c>
      <c r="M6" s="45">
        <f t="shared" si="0"/>
        <v>66828.618459499994</v>
      </c>
      <c r="N6" s="45">
        <f t="shared" si="0"/>
        <v>0</v>
      </c>
      <c r="O6" s="43">
        <f t="shared" si="0"/>
        <v>-6011.7130499999985</v>
      </c>
      <c r="P6" s="46">
        <f t="shared" si="0"/>
        <v>0</v>
      </c>
      <c r="Q6" s="47"/>
      <c r="R6" s="43">
        <f>R7</f>
        <v>3319.9167600000001</v>
      </c>
      <c r="S6" s="46">
        <f>S7</f>
        <v>87953.533880000003</v>
      </c>
      <c r="V6" s="39">
        <v>1</v>
      </c>
      <c r="W6" s="962" t="s">
        <v>14</v>
      </c>
      <c r="X6" s="962"/>
      <c r="Y6" s="962"/>
      <c r="Z6" s="962"/>
      <c r="AA6" s="35"/>
      <c r="AB6" s="42">
        <v>47978.904070000004</v>
      </c>
      <c r="AC6" s="43">
        <v>32329.75748</v>
      </c>
      <c r="AD6" s="43">
        <v>30643</v>
      </c>
      <c r="AE6" s="43">
        <v>52303.859639999995</v>
      </c>
      <c r="AF6" s="43">
        <v>78621.90406999999</v>
      </c>
      <c r="AG6" s="44">
        <v>84633.617119999995</v>
      </c>
      <c r="AH6" s="45">
        <v>66828.618459499994</v>
      </c>
      <c r="AI6" s="45">
        <v>0</v>
      </c>
      <c r="AJ6" s="43">
        <v>-6011.7130499999985</v>
      </c>
      <c r="AK6" s="46">
        <v>0</v>
      </c>
      <c r="AL6" s="47"/>
      <c r="AM6" s="43">
        <v>3319.9167600000001</v>
      </c>
      <c r="AN6" s="46">
        <v>87953.533880000003</v>
      </c>
    </row>
    <row r="7" spans="1:40">
      <c r="A7" s="36">
        <f>+A6+1</f>
        <v>2</v>
      </c>
      <c r="B7" s="970" t="s">
        <v>47</v>
      </c>
      <c r="C7" s="970"/>
      <c r="D7" s="970"/>
      <c r="E7" s="970"/>
      <c r="F7" s="28"/>
      <c r="G7" s="48">
        <f>SUM(G8:G10)</f>
        <v>47978.904070000004</v>
      </c>
      <c r="H7" s="49">
        <f t="shared" ref="H7:P7" si="1">SUM(H8:H10)</f>
        <v>32329.75748</v>
      </c>
      <c r="I7" s="49">
        <f t="shared" si="1"/>
        <v>30643</v>
      </c>
      <c r="J7" s="49">
        <f t="shared" si="1"/>
        <v>52303.859639999995</v>
      </c>
      <c r="K7" s="49">
        <f t="shared" si="1"/>
        <v>78621.90406999999</v>
      </c>
      <c r="L7" s="49">
        <f t="shared" si="1"/>
        <v>84633.617119999995</v>
      </c>
      <c r="M7" s="49">
        <f t="shared" si="1"/>
        <v>66828.618459499994</v>
      </c>
      <c r="N7" s="49">
        <f t="shared" si="1"/>
        <v>0</v>
      </c>
      <c r="O7" s="49">
        <f t="shared" si="1"/>
        <v>-6011.7130499999985</v>
      </c>
      <c r="P7" s="52">
        <f t="shared" si="1"/>
        <v>0</v>
      </c>
      <c r="Q7" s="47"/>
      <c r="R7" s="49">
        <f>SUM(R8:R10)</f>
        <v>3319.9167600000001</v>
      </c>
      <c r="S7" s="52">
        <f>SUM(S8:S10)</f>
        <v>87953.533880000003</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8" si="2">+A7+1</f>
        <v>3</v>
      </c>
      <c r="B8" s="6"/>
      <c r="C8" s="41" t="s">
        <v>48</v>
      </c>
      <c r="D8" s="83"/>
      <c r="E8" s="83"/>
      <c r="F8" s="29"/>
      <c r="G8" s="59">
        <v>12378.96272</v>
      </c>
      <c r="H8" s="60">
        <v>12070.8806</v>
      </c>
      <c r="I8" s="60">
        <v>30643</v>
      </c>
      <c r="J8" s="60">
        <v>51704.979639999998</v>
      </c>
      <c r="K8" s="54">
        <f>+G8+I8</f>
        <v>43021.962719999996</v>
      </c>
      <c r="L8" s="54">
        <f>+H8+J8</f>
        <v>63775.860239999995</v>
      </c>
      <c r="M8" s="62">
        <f>(G8+I8)*0.85</f>
        <v>36568.668311999994</v>
      </c>
      <c r="N8" s="62"/>
      <c r="O8" s="54">
        <f>+K8-L8</f>
        <v>-20753.897519999999</v>
      </c>
      <c r="P8" s="57">
        <f>SUM(P9:P11)</f>
        <v>0</v>
      </c>
      <c r="Q8" s="58"/>
      <c r="R8" s="60">
        <v>3288.3967600000001</v>
      </c>
      <c r="S8" s="57">
        <f>+L8+R8</f>
        <v>67064.256999999998</v>
      </c>
      <c r="V8" s="20">
        <f t="shared" ref="V8:V18" si="3">+V7+1</f>
        <v>3</v>
      </c>
      <c r="W8" s="6"/>
      <c r="X8" s="41" t="s">
        <v>48</v>
      </c>
      <c r="Y8" s="83"/>
      <c r="Z8" s="83"/>
      <c r="AA8" s="29"/>
      <c r="AB8" s="59"/>
      <c r="AC8" s="60"/>
      <c r="AD8" s="60"/>
      <c r="AE8" s="60"/>
      <c r="AF8" s="60"/>
      <c r="AG8" s="61"/>
      <c r="AH8" s="62"/>
      <c r="AI8" s="62"/>
      <c r="AJ8" s="49"/>
      <c r="AK8" s="63"/>
      <c r="AL8" s="58"/>
      <c r="AM8" s="60"/>
      <c r="AN8" s="63"/>
    </row>
    <row r="9" spans="1:40">
      <c r="A9" s="20">
        <f t="shared" si="2"/>
        <v>4</v>
      </c>
      <c r="B9" s="6"/>
      <c r="C9" s="41" t="s">
        <v>49</v>
      </c>
      <c r="D9" s="83"/>
      <c r="E9" s="83"/>
      <c r="F9" s="29"/>
      <c r="G9" s="59">
        <v>35599.941350000001</v>
      </c>
      <c r="H9" s="60">
        <v>20258.87688</v>
      </c>
      <c r="I9" s="60"/>
      <c r="J9" s="60">
        <v>598.88</v>
      </c>
      <c r="K9" s="54">
        <f>+G9+I9</f>
        <v>35599.941350000001</v>
      </c>
      <c r="L9" s="54">
        <f>+H9+J9</f>
        <v>20857.756880000001</v>
      </c>
      <c r="M9" s="62">
        <f>(G9+I9)*0.85</f>
        <v>30259.9501475</v>
      </c>
      <c r="N9" s="62"/>
      <c r="O9" s="54">
        <f>+K9-L9</f>
        <v>14742.18447</v>
      </c>
      <c r="P9" s="57">
        <f>SUM(P10:P12)</f>
        <v>0</v>
      </c>
      <c r="Q9" s="58"/>
      <c r="R9" s="60">
        <v>31.52</v>
      </c>
      <c r="S9" s="57">
        <f>+L9+R9</f>
        <v>20889.276880000001</v>
      </c>
      <c r="V9" s="20">
        <f t="shared" si="3"/>
        <v>4</v>
      </c>
      <c r="W9" s="6"/>
      <c r="X9" s="41" t="s">
        <v>49</v>
      </c>
      <c r="Y9" s="83"/>
      <c r="Z9" s="83"/>
      <c r="AA9" s="29"/>
      <c r="AB9" s="59"/>
      <c r="AC9" s="60"/>
      <c r="AD9" s="60"/>
      <c r="AE9" s="60"/>
      <c r="AF9" s="60"/>
      <c r="AG9" s="61"/>
      <c r="AH9" s="62"/>
      <c r="AI9" s="62"/>
      <c r="AJ9" s="49"/>
      <c r="AK9" s="63"/>
      <c r="AL9" s="58"/>
      <c r="AM9" s="60"/>
      <c r="AN9" s="63"/>
    </row>
    <row r="10" spans="1:40">
      <c r="A10" s="20">
        <f t="shared" si="2"/>
        <v>5</v>
      </c>
      <c r="B10" s="6"/>
      <c r="C10" s="41" t="s">
        <v>50</v>
      </c>
      <c r="D10" s="83"/>
      <c r="E10" s="83"/>
      <c r="F10" s="29"/>
      <c r="G10" s="59"/>
      <c r="H10" s="60"/>
      <c r="I10" s="60"/>
      <c r="J10" s="60"/>
      <c r="K10" s="60"/>
      <c r="L10" s="61"/>
      <c r="M10" s="62"/>
      <c r="N10" s="62"/>
      <c r="O10" s="60"/>
      <c r="P10" s="63"/>
      <c r="Q10" s="58"/>
      <c r="R10" s="60"/>
      <c r="S10" s="63"/>
      <c r="V10" s="20">
        <f t="shared" si="3"/>
        <v>5</v>
      </c>
      <c r="W10" s="6"/>
      <c r="X10" s="41" t="s">
        <v>50</v>
      </c>
      <c r="Y10" s="83"/>
      <c r="Z10" s="83"/>
      <c r="AA10" s="29"/>
      <c r="AB10" s="59"/>
      <c r="AC10" s="60"/>
      <c r="AD10" s="60"/>
      <c r="AE10" s="60"/>
      <c r="AF10" s="60"/>
      <c r="AG10" s="61"/>
      <c r="AH10" s="62"/>
      <c r="AI10" s="62"/>
      <c r="AJ10" s="49"/>
      <c r="AK10" s="63"/>
      <c r="AL10" s="58"/>
      <c r="AM10" s="60"/>
      <c r="AN10" s="63"/>
    </row>
    <row r="11" spans="1:40">
      <c r="A11" s="20">
        <f t="shared" si="2"/>
        <v>6</v>
      </c>
      <c r="B11" s="6"/>
      <c r="C11" s="6"/>
      <c r="D11" s="969" t="s">
        <v>16</v>
      </c>
      <c r="E11" s="969"/>
      <c r="F11" s="29"/>
      <c r="G11" s="53"/>
      <c r="H11" s="54"/>
      <c r="I11" s="54"/>
      <c r="J11" s="54"/>
      <c r="K11" s="54"/>
      <c r="L11" s="55"/>
      <c r="M11" s="56"/>
      <c r="N11" s="56"/>
      <c r="O11" s="54"/>
      <c r="P11" s="57"/>
      <c r="Q11" s="58"/>
      <c r="R11" s="54"/>
      <c r="S11" s="57"/>
      <c r="V11" s="20">
        <f t="shared" si="3"/>
        <v>6</v>
      </c>
      <c r="W11" s="6"/>
      <c r="X11" s="6"/>
      <c r="Y11" s="969" t="s">
        <v>16</v>
      </c>
      <c r="Z11" s="969"/>
      <c r="AA11" s="29"/>
      <c r="AB11" s="53"/>
      <c r="AC11" s="54"/>
      <c r="AD11" s="54"/>
      <c r="AE11" s="54"/>
      <c r="AF11" s="54">
        <f t="shared" ref="AF11:AG17" si="4">+AB11+AD11</f>
        <v>0</v>
      </c>
      <c r="AG11" s="55">
        <f t="shared" si="4"/>
        <v>0</v>
      </c>
      <c r="AH11" s="56"/>
      <c r="AI11" s="56"/>
      <c r="AJ11" s="49">
        <f t="shared" ref="AJ11:AJ17" si="5">+AF11-AG11</f>
        <v>0</v>
      </c>
      <c r="AK11" s="57"/>
      <c r="AL11" s="58"/>
      <c r="AM11" s="54"/>
      <c r="AN11" s="57">
        <f t="shared" ref="AN11:AN17" si="6">+AG11+AM11</f>
        <v>0</v>
      </c>
    </row>
    <row r="12" spans="1:40">
      <c r="A12" s="19">
        <f t="shared" si="2"/>
        <v>7</v>
      </c>
      <c r="B12" s="963" t="s">
        <v>25</v>
      </c>
      <c r="C12" s="964"/>
      <c r="D12" s="964"/>
      <c r="E12" s="965"/>
      <c r="F12" s="38"/>
      <c r="G12" s="64"/>
      <c r="H12" s="65"/>
      <c r="I12" s="65"/>
      <c r="J12" s="65"/>
      <c r="K12" s="65"/>
      <c r="L12" s="66"/>
      <c r="M12" s="67"/>
      <c r="N12" s="67"/>
      <c r="O12" s="65"/>
      <c r="P12" s="68"/>
      <c r="Q12" s="47"/>
      <c r="R12" s="65"/>
      <c r="S12" s="68"/>
      <c r="V12" s="19">
        <f t="shared" si="3"/>
        <v>7</v>
      </c>
      <c r="W12" s="963" t="s">
        <v>25</v>
      </c>
      <c r="X12" s="964"/>
      <c r="Y12" s="964"/>
      <c r="Z12" s="965"/>
      <c r="AA12" s="38"/>
      <c r="AB12" s="64"/>
      <c r="AC12" s="65"/>
      <c r="AD12" s="65"/>
      <c r="AE12" s="65"/>
      <c r="AF12" s="65">
        <f t="shared" si="4"/>
        <v>0</v>
      </c>
      <c r="AG12" s="66">
        <f t="shared" si="4"/>
        <v>0</v>
      </c>
      <c r="AH12" s="67"/>
      <c r="AI12" s="67"/>
      <c r="AJ12" s="65">
        <f t="shared" si="5"/>
        <v>0</v>
      </c>
      <c r="AK12" s="68"/>
      <c r="AL12" s="47"/>
      <c r="AM12" s="65"/>
      <c r="AN12" s="68">
        <f t="shared" si="6"/>
        <v>0</v>
      </c>
    </row>
    <row r="13" spans="1:40">
      <c r="A13" s="36">
        <f t="shared" si="2"/>
        <v>8</v>
      </c>
      <c r="B13" s="966" t="s">
        <v>35</v>
      </c>
      <c r="C13" s="967"/>
      <c r="D13" s="967"/>
      <c r="E13" s="968"/>
      <c r="F13" s="37"/>
      <c r="G13" s="48"/>
      <c r="H13" s="49"/>
      <c r="I13" s="49"/>
      <c r="J13" s="49"/>
      <c r="K13" s="49"/>
      <c r="L13" s="50"/>
      <c r="M13" s="51"/>
      <c r="N13" s="51"/>
      <c r="O13" s="49"/>
      <c r="P13" s="52"/>
      <c r="Q13" s="47"/>
      <c r="R13" s="49"/>
      <c r="S13" s="52"/>
      <c r="V13" s="36">
        <f t="shared" si="3"/>
        <v>8</v>
      </c>
      <c r="W13" s="966" t="s">
        <v>35</v>
      </c>
      <c r="X13" s="967"/>
      <c r="Y13" s="967"/>
      <c r="Z13" s="968"/>
      <c r="AA13" s="37"/>
      <c r="AB13" s="48"/>
      <c r="AC13" s="49"/>
      <c r="AD13" s="49"/>
      <c r="AE13" s="49"/>
      <c r="AF13" s="49">
        <f t="shared" si="4"/>
        <v>0</v>
      </c>
      <c r="AG13" s="50">
        <f t="shared" si="4"/>
        <v>0</v>
      </c>
      <c r="AH13" s="51"/>
      <c r="AI13" s="51"/>
      <c r="AJ13" s="49">
        <f t="shared" si="5"/>
        <v>0</v>
      </c>
      <c r="AK13" s="52"/>
      <c r="AL13" s="47"/>
      <c r="AM13" s="49"/>
      <c r="AN13" s="52">
        <f t="shared" si="6"/>
        <v>0</v>
      </c>
    </row>
    <row r="14" spans="1:40">
      <c r="A14" s="20">
        <f t="shared" si="2"/>
        <v>9</v>
      </c>
      <c r="B14" s="6"/>
      <c r="C14" s="6"/>
      <c r="D14" s="969" t="s">
        <v>51</v>
      </c>
      <c r="E14" s="969"/>
      <c r="F14" s="29"/>
      <c r="G14" s="59"/>
      <c r="H14" s="60"/>
      <c r="I14" s="60"/>
      <c r="J14" s="60"/>
      <c r="K14" s="60">
        <f>+G14+I14</f>
        <v>0</v>
      </c>
      <c r="L14" s="61">
        <f>+H14+J14</f>
        <v>0</v>
      </c>
      <c r="M14" s="62"/>
      <c r="N14" s="62"/>
      <c r="O14" s="60">
        <f>+K14-L14</f>
        <v>0</v>
      </c>
      <c r="P14" s="63"/>
      <c r="Q14" s="58"/>
      <c r="R14" s="60"/>
      <c r="S14" s="63">
        <f>+L14+R14</f>
        <v>0</v>
      </c>
      <c r="V14" s="20">
        <f t="shared" si="3"/>
        <v>9</v>
      </c>
      <c r="W14" s="6"/>
      <c r="X14" s="6"/>
      <c r="Y14" s="969" t="s">
        <v>51</v>
      </c>
      <c r="Z14" s="969"/>
      <c r="AA14" s="29"/>
      <c r="AB14" s="59"/>
      <c r="AC14" s="60"/>
      <c r="AD14" s="60"/>
      <c r="AE14" s="60"/>
      <c r="AF14" s="60">
        <f t="shared" si="4"/>
        <v>0</v>
      </c>
      <c r="AG14" s="61">
        <f t="shared" si="4"/>
        <v>0</v>
      </c>
      <c r="AH14" s="62"/>
      <c r="AI14" s="62"/>
      <c r="AJ14" s="60">
        <f t="shared" si="5"/>
        <v>0</v>
      </c>
      <c r="AK14" s="63"/>
      <c r="AL14" s="58"/>
      <c r="AM14" s="60"/>
      <c r="AN14" s="63">
        <f t="shared" si="6"/>
        <v>0</v>
      </c>
    </row>
    <row r="15" spans="1:40">
      <c r="A15" s="19">
        <f t="shared" si="2"/>
        <v>10</v>
      </c>
      <c r="B15" s="963" t="s">
        <v>23</v>
      </c>
      <c r="C15" s="964"/>
      <c r="D15" s="964"/>
      <c r="E15" s="965"/>
      <c r="F15" s="38"/>
      <c r="G15" s="64"/>
      <c r="H15" s="65"/>
      <c r="I15" s="65"/>
      <c r="J15" s="65"/>
      <c r="K15" s="65"/>
      <c r="L15" s="66"/>
      <c r="M15" s="67"/>
      <c r="N15" s="67"/>
      <c r="O15" s="65"/>
      <c r="P15" s="68"/>
      <c r="Q15" s="47"/>
      <c r="R15" s="65"/>
      <c r="S15" s="68"/>
      <c r="V15" s="19">
        <f t="shared" si="3"/>
        <v>10</v>
      </c>
      <c r="W15" s="963" t="s">
        <v>23</v>
      </c>
      <c r="X15" s="964"/>
      <c r="Y15" s="964"/>
      <c r="Z15" s="965"/>
      <c r="AA15" s="38"/>
      <c r="AB15" s="64"/>
      <c r="AC15" s="65"/>
      <c r="AD15" s="65"/>
      <c r="AE15" s="65"/>
      <c r="AF15" s="65">
        <f t="shared" si="4"/>
        <v>0</v>
      </c>
      <c r="AG15" s="66">
        <f t="shared" si="4"/>
        <v>0</v>
      </c>
      <c r="AH15" s="67"/>
      <c r="AI15" s="67"/>
      <c r="AJ15" s="65">
        <f t="shared" si="5"/>
        <v>0</v>
      </c>
      <c r="AK15" s="68"/>
      <c r="AL15" s="47"/>
      <c r="AM15" s="65"/>
      <c r="AN15" s="68">
        <f t="shared" si="6"/>
        <v>0</v>
      </c>
    </row>
    <row r="16" spans="1:40">
      <c r="A16" s="36">
        <f t="shared" si="2"/>
        <v>11</v>
      </c>
      <c r="B16" s="966" t="s">
        <v>35</v>
      </c>
      <c r="C16" s="967"/>
      <c r="D16" s="967"/>
      <c r="E16" s="968"/>
      <c r="F16" s="37"/>
      <c r="G16" s="48"/>
      <c r="H16" s="49"/>
      <c r="I16" s="49"/>
      <c r="J16" s="49"/>
      <c r="K16" s="49"/>
      <c r="L16" s="50"/>
      <c r="M16" s="51"/>
      <c r="N16" s="51"/>
      <c r="O16" s="49"/>
      <c r="P16" s="52"/>
      <c r="Q16" s="47"/>
      <c r="R16" s="49"/>
      <c r="S16" s="52"/>
      <c r="V16" s="36">
        <f t="shared" si="3"/>
        <v>11</v>
      </c>
      <c r="W16" s="966" t="s">
        <v>35</v>
      </c>
      <c r="X16" s="967"/>
      <c r="Y16" s="967"/>
      <c r="Z16" s="968"/>
      <c r="AA16" s="37"/>
      <c r="AB16" s="48"/>
      <c r="AC16" s="49"/>
      <c r="AD16" s="49"/>
      <c r="AE16" s="49"/>
      <c r="AF16" s="49">
        <f t="shared" si="4"/>
        <v>0</v>
      </c>
      <c r="AG16" s="50">
        <f t="shared" si="4"/>
        <v>0</v>
      </c>
      <c r="AH16" s="51"/>
      <c r="AI16" s="51"/>
      <c r="AJ16" s="49">
        <f t="shared" si="5"/>
        <v>0</v>
      </c>
      <c r="AK16" s="52"/>
      <c r="AL16" s="47"/>
      <c r="AM16" s="49"/>
      <c r="AN16" s="52">
        <f t="shared" si="6"/>
        <v>0</v>
      </c>
    </row>
    <row r="17" spans="1:40" ht="15.75" thickBot="1">
      <c r="A17" s="20">
        <f t="shared" si="2"/>
        <v>12</v>
      </c>
      <c r="B17" s="6"/>
      <c r="C17" s="6"/>
      <c r="D17" s="969" t="s">
        <v>51</v>
      </c>
      <c r="E17" s="969"/>
      <c r="F17" s="29"/>
      <c r="G17" s="53"/>
      <c r="H17" s="54"/>
      <c r="I17" s="54"/>
      <c r="J17" s="54"/>
      <c r="K17" s="54">
        <f>+G17+I17</f>
        <v>0</v>
      </c>
      <c r="L17" s="55">
        <f>+H17+J17</f>
        <v>0</v>
      </c>
      <c r="M17" s="56"/>
      <c r="N17" s="56"/>
      <c r="O17" s="54">
        <f>+K17-L17</f>
        <v>0</v>
      </c>
      <c r="P17" s="57"/>
      <c r="Q17" s="58"/>
      <c r="R17" s="54"/>
      <c r="S17" s="57">
        <f>+L17+R17</f>
        <v>0</v>
      </c>
      <c r="V17" s="20">
        <f t="shared" si="3"/>
        <v>12</v>
      </c>
      <c r="W17" s="6"/>
      <c r="X17" s="6"/>
      <c r="Y17" s="969" t="s">
        <v>51</v>
      </c>
      <c r="Z17" s="969"/>
      <c r="AA17" s="29"/>
      <c r="AB17" s="53"/>
      <c r="AC17" s="54"/>
      <c r="AD17" s="54"/>
      <c r="AE17" s="54"/>
      <c r="AF17" s="54">
        <f t="shared" si="4"/>
        <v>0</v>
      </c>
      <c r="AG17" s="55">
        <f t="shared" si="4"/>
        <v>0</v>
      </c>
      <c r="AH17" s="56"/>
      <c r="AI17" s="56"/>
      <c r="AJ17" s="54">
        <f t="shared" si="5"/>
        <v>0</v>
      </c>
      <c r="AK17" s="57"/>
      <c r="AL17" s="58"/>
      <c r="AM17" s="54"/>
      <c r="AN17" s="57">
        <f t="shared" si="6"/>
        <v>0</v>
      </c>
    </row>
    <row r="18" spans="1:40" ht="15.75" thickBot="1">
      <c r="A18" s="21">
        <f t="shared" si="2"/>
        <v>13</v>
      </c>
      <c r="B18" s="24" t="s">
        <v>22</v>
      </c>
      <c r="C18" s="24"/>
      <c r="D18" s="24"/>
      <c r="E18" s="24"/>
      <c r="F18" s="30"/>
      <c r="G18" s="69">
        <f t="shared" ref="G18:P18" si="7">+G6+G12+G15</f>
        <v>47978.904070000004</v>
      </c>
      <c r="H18" s="70">
        <f t="shared" si="7"/>
        <v>32329.75748</v>
      </c>
      <c r="I18" s="70">
        <f t="shared" si="7"/>
        <v>30643</v>
      </c>
      <c r="J18" s="70">
        <f t="shared" si="7"/>
        <v>52303.859639999995</v>
      </c>
      <c r="K18" s="70">
        <f t="shared" si="7"/>
        <v>78621.90406999999</v>
      </c>
      <c r="L18" s="71">
        <f t="shared" si="7"/>
        <v>84633.617119999995</v>
      </c>
      <c r="M18" s="72">
        <f t="shared" si="7"/>
        <v>66828.618459499994</v>
      </c>
      <c r="N18" s="72">
        <f t="shared" si="7"/>
        <v>0</v>
      </c>
      <c r="O18" s="70">
        <f t="shared" si="7"/>
        <v>-6011.7130499999985</v>
      </c>
      <c r="P18" s="73">
        <f t="shared" si="7"/>
        <v>0</v>
      </c>
      <c r="Q18" s="47"/>
      <c r="R18" s="70">
        <f>+R6+R12+R15</f>
        <v>3319.9167600000001</v>
      </c>
      <c r="S18" s="73">
        <f>+S6+S12+S15</f>
        <v>87953.533880000003</v>
      </c>
      <c r="V18" s="21">
        <f t="shared" si="3"/>
        <v>13</v>
      </c>
      <c r="W18" s="24" t="s">
        <v>22</v>
      </c>
      <c r="X18" s="24"/>
      <c r="Y18" s="24"/>
      <c r="Z18" s="24"/>
      <c r="AA18" s="30"/>
      <c r="AB18" s="69">
        <f t="shared" ref="AB18:AK18" si="8">+AB6+AB12+AB15</f>
        <v>47978.904070000004</v>
      </c>
      <c r="AC18" s="70">
        <f t="shared" si="8"/>
        <v>32329.75748</v>
      </c>
      <c r="AD18" s="70">
        <f t="shared" si="8"/>
        <v>30643</v>
      </c>
      <c r="AE18" s="70">
        <f t="shared" si="8"/>
        <v>52303.859639999995</v>
      </c>
      <c r="AF18" s="70">
        <f t="shared" si="8"/>
        <v>78621.90406999999</v>
      </c>
      <c r="AG18" s="71">
        <f t="shared" si="8"/>
        <v>84633.617119999995</v>
      </c>
      <c r="AH18" s="72">
        <f t="shared" si="8"/>
        <v>66828.618459499994</v>
      </c>
      <c r="AI18" s="72">
        <f t="shared" si="8"/>
        <v>0</v>
      </c>
      <c r="AJ18" s="70">
        <f t="shared" si="8"/>
        <v>-6011.7130499999985</v>
      </c>
      <c r="AK18" s="73">
        <f t="shared" si="8"/>
        <v>0</v>
      </c>
      <c r="AL18" s="47"/>
      <c r="AM18" s="70">
        <f>+AM6+AM12+AM15</f>
        <v>3319.9167600000001</v>
      </c>
      <c r="AN18" s="73">
        <f>+AN6+AN12+AN15</f>
        <v>87953.533880000003</v>
      </c>
    </row>
  </sheetData>
  <mergeCells count="42">
    <mergeCell ref="K3:L3"/>
    <mergeCell ref="A3:A5"/>
    <mergeCell ref="B3:E5"/>
    <mergeCell ref="F3:F5"/>
    <mergeCell ref="G3:H3"/>
    <mergeCell ref="I3:J3"/>
    <mergeCell ref="D17:E17"/>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5:E15"/>
    <mergeCell ref="B16:E16"/>
    <mergeCell ref="D11:E11"/>
    <mergeCell ref="B12:E12"/>
    <mergeCell ref="B13:E13"/>
    <mergeCell ref="D14:E14"/>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27.285156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586"/>
      <c r="C1" s="76"/>
      <c r="D1" s="76"/>
      <c r="E1" s="76"/>
      <c r="F1" s="516"/>
      <c r="G1" s="587"/>
      <c r="H1" s="587"/>
      <c r="I1" s="587"/>
      <c r="J1" s="587"/>
      <c r="K1" s="587"/>
      <c r="L1" s="587"/>
      <c r="M1" s="587"/>
      <c r="N1" s="587"/>
      <c r="O1" s="587"/>
      <c r="P1" s="587"/>
      <c r="Q1" s="587"/>
      <c r="R1" s="587"/>
      <c r="S1" s="587"/>
    </row>
    <row r="2" spans="1:40" ht="16.5" thickBot="1">
      <c r="A2" s="587"/>
      <c r="B2" s="516"/>
      <c r="C2" s="516"/>
      <c r="D2" s="516"/>
      <c r="E2" s="587"/>
      <c r="F2" s="587"/>
      <c r="G2" s="587"/>
      <c r="H2" s="587"/>
      <c r="I2" s="587"/>
      <c r="J2" s="587"/>
      <c r="K2" s="587"/>
      <c r="L2" s="587"/>
      <c r="M2" s="587"/>
      <c r="N2" s="587"/>
      <c r="O2" s="587"/>
      <c r="P2" s="587"/>
      <c r="Q2" s="587"/>
      <c r="R2" s="587"/>
      <c r="S2" s="588" t="s">
        <v>158</v>
      </c>
    </row>
    <row r="3" spans="1:40">
      <c r="A3" s="1149" t="s">
        <v>0</v>
      </c>
      <c r="B3" s="1152" t="s">
        <v>228</v>
      </c>
      <c r="C3" s="1152"/>
      <c r="D3" s="1152"/>
      <c r="E3" s="1152"/>
      <c r="F3" s="1155" t="s">
        <v>9</v>
      </c>
      <c r="G3" s="1158" t="s">
        <v>229</v>
      </c>
      <c r="H3" s="1159"/>
      <c r="I3" s="1159" t="s">
        <v>230</v>
      </c>
      <c r="J3" s="1159"/>
      <c r="K3" s="1159" t="s">
        <v>231</v>
      </c>
      <c r="L3" s="1160"/>
      <c r="M3" s="1139" t="s">
        <v>232</v>
      </c>
      <c r="N3" s="1141" t="s">
        <v>201</v>
      </c>
      <c r="O3" s="1143" t="s">
        <v>185</v>
      </c>
      <c r="P3" s="1145" t="s">
        <v>233</v>
      </c>
      <c r="Q3" s="589"/>
      <c r="R3" s="1143" t="s">
        <v>203</v>
      </c>
      <c r="S3" s="1147"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1150"/>
      <c r="B4" s="1153"/>
      <c r="C4" s="1153"/>
      <c r="D4" s="1153"/>
      <c r="E4" s="1153"/>
      <c r="F4" s="1156"/>
      <c r="G4" s="590" t="s">
        <v>11</v>
      </c>
      <c r="H4" s="591" t="s">
        <v>15</v>
      </c>
      <c r="I4" s="591" t="s">
        <v>11</v>
      </c>
      <c r="J4" s="591" t="s">
        <v>15</v>
      </c>
      <c r="K4" s="591" t="s">
        <v>11</v>
      </c>
      <c r="L4" s="592" t="s">
        <v>15</v>
      </c>
      <c r="M4" s="1140"/>
      <c r="N4" s="1142"/>
      <c r="O4" s="1144"/>
      <c r="P4" s="1146"/>
      <c r="Q4" s="589"/>
      <c r="R4" s="1144"/>
      <c r="S4" s="1148"/>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151"/>
      <c r="B5" s="1154"/>
      <c r="C5" s="1154"/>
      <c r="D5" s="1154"/>
      <c r="E5" s="1154"/>
      <c r="F5" s="1157"/>
      <c r="G5" s="593" t="s">
        <v>2</v>
      </c>
      <c r="H5" s="594" t="s">
        <v>3</v>
      </c>
      <c r="I5" s="594" t="s">
        <v>4</v>
      </c>
      <c r="J5" s="594" t="s">
        <v>5</v>
      </c>
      <c r="K5" s="594" t="s">
        <v>12</v>
      </c>
      <c r="L5" s="595" t="s">
        <v>13</v>
      </c>
      <c r="M5" s="596" t="s">
        <v>24</v>
      </c>
      <c r="N5" s="597" t="s">
        <v>26</v>
      </c>
      <c r="O5" s="598" t="s">
        <v>21</v>
      </c>
      <c r="P5" s="599" t="s">
        <v>6</v>
      </c>
      <c r="Q5" s="589"/>
      <c r="R5" s="598" t="s">
        <v>7</v>
      </c>
      <c r="S5" s="600"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601">
        <v>1</v>
      </c>
      <c r="B6" s="1134" t="s">
        <v>14</v>
      </c>
      <c r="C6" s="1134"/>
      <c r="D6" s="1134"/>
      <c r="E6" s="1134"/>
      <c r="F6" s="602"/>
      <c r="G6" s="42">
        <f>G7</f>
        <v>76720</v>
      </c>
      <c r="H6" s="43">
        <f>H7</f>
        <v>36020</v>
      </c>
      <c r="I6" s="43">
        <f>I7</f>
        <v>23928</v>
      </c>
      <c r="J6" s="43">
        <f>J7</f>
        <v>7513</v>
      </c>
      <c r="K6" s="43">
        <f>+G6+I6</f>
        <v>100648</v>
      </c>
      <c r="L6" s="44">
        <f>+H6+J6</f>
        <v>43533</v>
      </c>
      <c r="M6" s="45"/>
      <c r="N6" s="45">
        <f>N7</f>
        <v>17266</v>
      </c>
      <c r="O6" s="43">
        <f t="shared" ref="O6:O18" si="0">+K6-L6</f>
        <v>57115</v>
      </c>
      <c r="P6" s="46">
        <f>P7</f>
        <v>0</v>
      </c>
      <c r="Q6" s="603"/>
      <c r="R6" s="43">
        <f>R7</f>
        <v>648</v>
      </c>
      <c r="S6" s="46">
        <f>+L6+R6</f>
        <v>44181</v>
      </c>
      <c r="V6" s="39">
        <v>1</v>
      </c>
      <c r="W6" s="962" t="s">
        <v>14</v>
      </c>
      <c r="X6" s="962"/>
      <c r="Y6" s="962"/>
      <c r="Z6" s="962"/>
      <c r="AA6" s="35"/>
      <c r="AB6" s="42">
        <v>76720</v>
      </c>
      <c r="AC6" s="43">
        <v>36020</v>
      </c>
      <c r="AD6" s="43">
        <v>23928</v>
      </c>
      <c r="AE6" s="43">
        <v>7513</v>
      </c>
      <c r="AF6" s="43">
        <v>100648</v>
      </c>
      <c r="AG6" s="44">
        <v>43533</v>
      </c>
      <c r="AH6" s="45"/>
      <c r="AI6" s="45">
        <v>17266</v>
      </c>
      <c r="AJ6" s="43">
        <v>57115</v>
      </c>
      <c r="AK6" s="46">
        <v>0</v>
      </c>
      <c r="AL6" s="47"/>
      <c r="AM6" s="43">
        <v>648</v>
      </c>
      <c r="AN6" s="46">
        <v>44181</v>
      </c>
    </row>
    <row r="7" spans="1:40">
      <c r="A7" s="604">
        <f>A6+1</f>
        <v>2</v>
      </c>
      <c r="B7" s="1135" t="s">
        <v>47</v>
      </c>
      <c r="C7" s="1135"/>
      <c r="D7" s="1135"/>
      <c r="E7" s="1135"/>
      <c r="F7" s="605"/>
      <c r="G7" s="48">
        <f>G8+G10+G13</f>
        <v>76720</v>
      </c>
      <c r="H7" s="49">
        <f>H8+H10+H13</f>
        <v>36020</v>
      </c>
      <c r="I7" s="49">
        <f>I8+I10+I13</f>
        <v>23928</v>
      </c>
      <c r="J7" s="49">
        <f>J8+J10+J13</f>
        <v>7513</v>
      </c>
      <c r="K7" s="49">
        <f t="shared" ref="K7:L18" si="1">+G7+I7</f>
        <v>100648</v>
      </c>
      <c r="L7" s="50">
        <f t="shared" si="1"/>
        <v>43533</v>
      </c>
      <c r="M7" s="51"/>
      <c r="N7" s="51">
        <f>N8+N10+N13</f>
        <v>17266</v>
      </c>
      <c r="O7" s="49">
        <f t="shared" si="0"/>
        <v>57115</v>
      </c>
      <c r="P7" s="52">
        <f>P8+P10+P13</f>
        <v>0</v>
      </c>
      <c r="Q7" s="603"/>
      <c r="R7" s="49">
        <f>R8+R10+R13</f>
        <v>648</v>
      </c>
      <c r="S7" s="52">
        <f t="shared" ref="S7:S18" si="2">+L7+R7</f>
        <v>44181</v>
      </c>
      <c r="V7" s="36">
        <f>V6+1</f>
        <v>2</v>
      </c>
      <c r="W7" s="970" t="s">
        <v>47</v>
      </c>
      <c r="X7" s="970"/>
      <c r="Y7" s="970"/>
      <c r="Z7" s="970"/>
      <c r="AA7" s="28"/>
      <c r="AB7" s="48"/>
      <c r="AC7" s="49"/>
      <c r="AD7" s="49"/>
      <c r="AE7" s="49"/>
      <c r="AF7" s="49"/>
      <c r="AG7" s="50"/>
      <c r="AH7" s="51"/>
      <c r="AI7" s="51"/>
      <c r="AJ7" s="49"/>
      <c r="AK7" s="52"/>
      <c r="AL7" s="47"/>
      <c r="AM7" s="49"/>
      <c r="AN7" s="52"/>
    </row>
    <row r="8" spans="1:40">
      <c r="A8" s="606">
        <f t="shared" ref="A8:A19" si="3">A7+1</f>
        <v>3</v>
      </c>
      <c r="B8" s="607"/>
      <c r="C8" s="608" t="s">
        <v>48</v>
      </c>
      <c r="D8" s="609"/>
      <c r="E8" s="609"/>
      <c r="F8" s="610"/>
      <c r="G8" s="59">
        <f>G9</f>
        <v>6364</v>
      </c>
      <c r="H8" s="60">
        <f>H9</f>
        <v>598</v>
      </c>
      <c r="I8" s="60">
        <f>I9</f>
        <v>23548</v>
      </c>
      <c r="J8" s="60">
        <f>J9</f>
        <v>7133</v>
      </c>
      <c r="K8" s="60">
        <f t="shared" si="1"/>
        <v>29912</v>
      </c>
      <c r="L8" s="61">
        <f t="shared" si="1"/>
        <v>7731</v>
      </c>
      <c r="M8" s="62"/>
      <c r="N8" s="62">
        <f>N9</f>
        <v>0</v>
      </c>
      <c r="O8" s="49">
        <f t="shared" si="0"/>
        <v>22181</v>
      </c>
      <c r="P8" s="63">
        <f>P9</f>
        <v>0</v>
      </c>
      <c r="Q8" s="611"/>
      <c r="R8" s="60">
        <f>R9</f>
        <v>0</v>
      </c>
      <c r="S8" s="63">
        <f t="shared" si="2"/>
        <v>7731</v>
      </c>
      <c r="V8" s="20">
        <f t="shared" ref="V8:V18" si="4">+V7+1</f>
        <v>3</v>
      </c>
      <c r="W8" s="6"/>
      <c r="X8" s="41" t="s">
        <v>48</v>
      </c>
      <c r="Y8" s="83"/>
      <c r="Z8" s="83"/>
      <c r="AA8" s="29"/>
      <c r="AB8" s="59"/>
      <c r="AC8" s="60"/>
      <c r="AD8" s="60"/>
      <c r="AE8" s="60"/>
      <c r="AF8" s="60"/>
      <c r="AG8" s="61"/>
      <c r="AH8" s="62"/>
      <c r="AI8" s="62"/>
      <c r="AJ8" s="49"/>
      <c r="AK8" s="63"/>
      <c r="AL8" s="58"/>
      <c r="AM8" s="60"/>
      <c r="AN8" s="63"/>
    </row>
    <row r="9" spans="1:40">
      <c r="A9" s="606">
        <f t="shared" si="3"/>
        <v>4</v>
      </c>
      <c r="B9" s="607"/>
      <c r="C9" s="612" t="s">
        <v>234</v>
      </c>
      <c r="D9" s="609"/>
      <c r="E9" s="609"/>
      <c r="F9" s="610" t="s">
        <v>235</v>
      </c>
      <c r="G9" s="59">
        <v>6364</v>
      </c>
      <c r="H9" s="60">
        <v>598</v>
      </c>
      <c r="I9" s="60">
        <v>23548</v>
      </c>
      <c r="J9" s="60">
        <v>7133</v>
      </c>
      <c r="K9" s="60">
        <f>+G9+I9</f>
        <v>29912</v>
      </c>
      <c r="L9" s="61">
        <f>+H9+J9</f>
        <v>7731</v>
      </c>
      <c r="M9" s="62">
        <v>85</v>
      </c>
      <c r="N9" s="62">
        <v>0</v>
      </c>
      <c r="O9" s="49">
        <f t="shared" si="0"/>
        <v>22181</v>
      </c>
      <c r="P9" s="63">
        <v>0</v>
      </c>
      <c r="Q9" s="611"/>
      <c r="R9" s="60">
        <v>0</v>
      </c>
      <c r="S9" s="63">
        <f t="shared" si="2"/>
        <v>7731</v>
      </c>
      <c r="V9" s="20">
        <f t="shared" si="4"/>
        <v>4</v>
      </c>
      <c r="W9" s="6"/>
      <c r="X9" s="41" t="s">
        <v>49</v>
      </c>
      <c r="Y9" s="83"/>
      <c r="Z9" s="83"/>
      <c r="AA9" s="29"/>
      <c r="AB9" s="59"/>
      <c r="AC9" s="60"/>
      <c r="AD9" s="60"/>
      <c r="AE9" s="60"/>
      <c r="AF9" s="60"/>
      <c r="AG9" s="61"/>
      <c r="AH9" s="62"/>
      <c r="AI9" s="62"/>
      <c r="AJ9" s="49"/>
      <c r="AK9" s="63"/>
      <c r="AL9" s="58"/>
      <c r="AM9" s="60"/>
      <c r="AN9" s="63"/>
    </row>
    <row r="10" spans="1:40">
      <c r="A10" s="606">
        <f t="shared" si="3"/>
        <v>5</v>
      </c>
      <c r="B10" s="607"/>
      <c r="C10" s="608" t="s">
        <v>49</v>
      </c>
      <c r="D10" s="609"/>
      <c r="E10" s="609"/>
      <c r="F10" s="610"/>
      <c r="G10" s="59">
        <f>G11+G12</f>
        <v>45232</v>
      </c>
      <c r="H10" s="60">
        <f>H11+H12</f>
        <v>19166</v>
      </c>
      <c r="I10" s="60">
        <f>I11+I12</f>
        <v>380</v>
      </c>
      <c r="J10" s="60">
        <f>J11+J12</f>
        <v>380</v>
      </c>
      <c r="K10" s="60">
        <f t="shared" si="1"/>
        <v>45612</v>
      </c>
      <c r="L10" s="61">
        <f t="shared" si="1"/>
        <v>19546</v>
      </c>
      <c r="M10" s="62"/>
      <c r="N10" s="62">
        <f>N11+N12</f>
        <v>850</v>
      </c>
      <c r="O10" s="49">
        <f t="shared" si="0"/>
        <v>26066</v>
      </c>
      <c r="P10" s="63">
        <f>P11</f>
        <v>0</v>
      </c>
      <c r="Q10" s="611"/>
      <c r="R10" s="60">
        <f>R11</f>
        <v>0</v>
      </c>
      <c r="S10" s="63">
        <f t="shared" si="2"/>
        <v>19546</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606">
        <f t="shared" si="3"/>
        <v>6</v>
      </c>
      <c r="B11" s="607"/>
      <c r="C11" s="612" t="s">
        <v>234</v>
      </c>
      <c r="D11" s="609"/>
      <c r="E11" s="609"/>
      <c r="F11" s="610" t="s">
        <v>9</v>
      </c>
      <c r="G11" s="59">
        <v>24332</v>
      </c>
      <c r="H11" s="60">
        <v>10939</v>
      </c>
      <c r="I11" s="60">
        <v>380</v>
      </c>
      <c r="J11" s="60">
        <v>380</v>
      </c>
      <c r="K11" s="60">
        <f>+G11+I11</f>
        <v>24712</v>
      </c>
      <c r="L11" s="61">
        <f>+H11+J11</f>
        <v>11319</v>
      </c>
      <c r="M11" s="62">
        <v>85</v>
      </c>
      <c r="N11" s="62">
        <v>850</v>
      </c>
      <c r="O11" s="49">
        <f t="shared" si="0"/>
        <v>13393</v>
      </c>
      <c r="P11" s="63">
        <v>0</v>
      </c>
      <c r="Q11" s="611"/>
      <c r="R11" s="60">
        <v>0</v>
      </c>
      <c r="S11" s="63">
        <f t="shared" si="2"/>
        <v>11319</v>
      </c>
      <c r="V11" s="20">
        <f t="shared" si="4"/>
        <v>6</v>
      </c>
      <c r="W11" s="6"/>
      <c r="X11" s="6"/>
      <c r="Y11" s="969" t="s">
        <v>16</v>
      </c>
      <c r="Z11" s="969"/>
      <c r="AA11" s="29"/>
      <c r="AB11" s="53"/>
      <c r="AC11" s="54"/>
      <c r="AD11" s="54"/>
      <c r="AE11" s="54"/>
      <c r="AF11" s="54">
        <f t="shared" ref="AF11:AG17" si="5">+AB11+AD11</f>
        <v>0</v>
      </c>
      <c r="AG11" s="55">
        <f t="shared" si="5"/>
        <v>0</v>
      </c>
      <c r="AH11" s="56"/>
      <c r="AI11" s="56"/>
      <c r="AJ11" s="49">
        <f t="shared" ref="AJ11:AJ17" si="6">+AF11-AG11</f>
        <v>0</v>
      </c>
      <c r="AK11" s="57"/>
      <c r="AL11" s="58"/>
      <c r="AM11" s="54"/>
      <c r="AN11" s="57">
        <f t="shared" ref="AN11:AN17" si="7">+AG11+AM11</f>
        <v>0</v>
      </c>
    </row>
    <row r="12" spans="1:40">
      <c r="A12" s="606">
        <f t="shared" si="3"/>
        <v>7</v>
      </c>
      <c r="B12" s="607"/>
      <c r="C12" s="612" t="s">
        <v>234</v>
      </c>
      <c r="D12" s="609"/>
      <c r="E12" s="609"/>
      <c r="F12" s="610" t="s">
        <v>235</v>
      </c>
      <c r="G12" s="59">
        <v>20900</v>
      </c>
      <c r="H12" s="60">
        <v>8227</v>
      </c>
      <c r="I12" s="60">
        <v>0</v>
      </c>
      <c r="J12" s="60">
        <v>0</v>
      </c>
      <c r="K12" s="60">
        <f>+G12+I12</f>
        <v>20900</v>
      </c>
      <c r="L12" s="61">
        <f>+H12+J12</f>
        <v>8227</v>
      </c>
      <c r="M12" s="62">
        <v>85</v>
      </c>
      <c r="N12" s="62">
        <v>0</v>
      </c>
      <c r="O12" s="49">
        <f t="shared" si="0"/>
        <v>12673</v>
      </c>
      <c r="P12" s="63">
        <v>0</v>
      </c>
      <c r="Q12" s="611"/>
      <c r="R12" s="60">
        <v>0</v>
      </c>
      <c r="S12" s="63">
        <f t="shared" si="2"/>
        <v>8227</v>
      </c>
      <c r="V12" s="19">
        <f t="shared" si="4"/>
        <v>7</v>
      </c>
      <c r="W12" s="963" t="s">
        <v>25</v>
      </c>
      <c r="X12" s="964"/>
      <c r="Y12" s="964"/>
      <c r="Z12" s="965"/>
      <c r="AA12" s="38"/>
      <c r="AB12" s="64"/>
      <c r="AC12" s="65"/>
      <c r="AD12" s="65"/>
      <c r="AE12" s="65"/>
      <c r="AF12" s="65">
        <f t="shared" si="5"/>
        <v>0</v>
      </c>
      <c r="AG12" s="66">
        <f t="shared" si="5"/>
        <v>0</v>
      </c>
      <c r="AH12" s="67"/>
      <c r="AI12" s="67"/>
      <c r="AJ12" s="65">
        <f t="shared" si="6"/>
        <v>0</v>
      </c>
      <c r="AK12" s="68"/>
      <c r="AL12" s="47"/>
      <c r="AM12" s="65"/>
      <c r="AN12" s="68">
        <f t="shared" si="7"/>
        <v>0</v>
      </c>
    </row>
    <row r="13" spans="1:40">
      <c r="A13" s="606">
        <f t="shared" si="3"/>
        <v>8</v>
      </c>
      <c r="B13" s="607"/>
      <c r="C13" s="608" t="s">
        <v>50</v>
      </c>
      <c r="D13" s="609"/>
      <c r="E13" s="609"/>
      <c r="F13" s="610"/>
      <c r="G13" s="59">
        <f>SUM(G14:G16)</f>
        <v>25124</v>
      </c>
      <c r="H13" s="60">
        <f>SUM(H14:H16)</f>
        <v>16256</v>
      </c>
      <c r="I13" s="60">
        <f>SUM(I14:I16)</f>
        <v>0</v>
      </c>
      <c r="J13" s="60">
        <f>SUM(J14:J16)</f>
        <v>0</v>
      </c>
      <c r="K13" s="60">
        <f t="shared" si="1"/>
        <v>25124</v>
      </c>
      <c r="L13" s="61">
        <f t="shared" si="1"/>
        <v>16256</v>
      </c>
      <c r="M13" s="62"/>
      <c r="N13" s="62">
        <f>SUM(N14:N16)</f>
        <v>16416</v>
      </c>
      <c r="O13" s="49">
        <f t="shared" si="0"/>
        <v>8868</v>
      </c>
      <c r="P13" s="63">
        <f>SUM(P14:P16)</f>
        <v>0</v>
      </c>
      <c r="Q13" s="611"/>
      <c r="R13" s="60">
        <f>SUM(R14:R16)</f>
        <v>648</v>
      </c>
      <c r="S13" s="63">
        <f t="shared" si="2"/>
        <v>16904</v>
      </c>
      <c r="V13" s="36">
        <f t="shared" si="4"/>
        <v>8</v>
      </c>
      <c r="W13" s="966" t="s">
        <v>35</v>
      </c>
      <c r="X13" s="967"/>
      <c r="Y13" s="967"/>
      <c r="Z13" s="968"/>
      <c r="AA13" s="37"/>
      <c r="AB13" s="48"/>
      <c r="AC13" s="49"/>
      <c r="AD13" s="49"/>
      <c r="AE13" s="49"/>
      <c r="AF13" s="49">
        <f t="shared" si="5"/>
        <v>0</v>
      </c>
      <c r="AG13" s="50">
        <f t="shared" si="5"/>
        <v>0</v>
      </c>
      <c r="AH13" s="51"/>
      <c r="AI13" s="51"/>
      <c r="AJ13" s="49">
        <f t="shared" si="6"/>
        <v>0</v>
      </c>
      <c r="AK13" s="52"/>
      <c r="AL13" s="47"/>
      <c r="AM13" s="49"/>
      <c r="AN13" s="52">
        <f t="shared" si="7"/>
        <v>0</v>
      </c>
    </row>
    <row r="14" spans="1:40">
      <c r="A14" s="606">
        <f t="shared" si="3"/>
        <v>9</v>
      </c>
      <c r="B14" s="607"/>
      <c r="C14" s="612" t="s">
        <v>234</v>
      </c>
      <c r="D14" s="609"/>
      <c r="E14" s="609"/>
      <c r="F14" s="610" t="s">
        <v>235</v>
      </c>
      <c r="G14" s="59">
        <v>7989</v>
      </c>
      <c r="H14" s="60">
        <v>3313</v>
      </c>
      <c r="I14" s="60">
        <v>0</v>
      </c>
      <c r="J14" s="60">
        <v>0</v>
      </c>
      <c r="K14" s="60">
        <f t="shared" si="1"/>
        <v>7989</v>
      </c>
      <c r="L14" s="61">
        <f t="shared" si="1"/>
        <v>3313</v>
      </c>
      <c r="M14" s="62">
        <v>85</v>
      </c>
      <c r="N14" s="62">
        <v>6768</v>
      </c>
      <c r="O14" s="49">
        <f t="shared" si="0"/>
        <v>4676</v>
      </c>
      <c r="P14" s="63">
        <v>0</v>
      </c>
      <c r="Q14" s="611"/>
      <c r="R14" s="60">
        <v>414</v>
      </c>
      <c r="S14" s="63">
        <f t="shared" si="2"/>
        <v>3727</v>
      </c>
      <c r="V14" s="20">
        <f t="shared" si="4"/>
        <v>9</v>
      </c>
      <c r="W14" s="6"/>
      <c r="X14" s="6"/>
      <c r="Y14" s="969" t="s">
        <v>51</v>
      </c>
      <c r="Z14" s="969"/>
      <c r="AA14" s="29"/>
      <c r="AB14" s="59"/>
      <c r="AC14" s="60"/>
      <c r="AD14" s="60"/>
      <c r="AE14" s="60"/>
      <c r="AF14" s="60">
        <f t="shared" si="5"/>
        <v>0</v>
      </c>
      <c r="AG14" s="61">
        <f t="shared" si="5"/>
        <v>0</v>
      </c>
      <c r="AH14" s="62"/>
      <c r="AI14" s="62"/>
      <c r="AJ14" s="60">
        <f t="shared" si="6"/>
        <v>0</v>
      </c>
      <c r="AK14" s="63"/>
      <c r="AL14" s="58"/>
      <c r="AM14" s="60"/>
      <c r="AN14" s="63">
        <f t="shared" si="7"/>
        <v>0</v>
      </c>
    </row>
    <row r="15" spans="1:40">
      <c r="A15" s="606">
        <f t="shared" si="3"/>
        <v>10</v>
      </c>
      <c r="B15" s="607"/>
      <c r="C15" s="612" t="s">
        <v>236</v>
      </c>
      <c r="D15" s="609"/>
      <c r="E15" s="609"/>
      <c r="F15" s="610" t="s">
        <v>235</v>
      </c>
      <c r="G15" s="59">
        <v>5144</v>
      </c>
      <c r="H15" s="60">
        <v>2163</v>
      </c>
      <c r="I15" s="60">
        <v>0</v>
      </c>
      <c r="J15" s="60">
        <v>0</v>
      </c>
      <c r="K15" s="60">
        <f t="shared" si="1"/>
        <v>5144</v>
      </c>
      <c r="L15" s="61">
        <f t="shared" si="1"/>
        <v>2163</v>
      </c>
      <c r="M15" s="62">
        <v>85</v>
      </c>
      <c r="N15" s="62">
        <v>927</v>
      </c>
      <c r="O15" s="49">
        <f t="shared" si="0"/>
        <v>2981</v>
      </c>
      <c r="P15" s="63">
        <v>0</v>
      </c>
      <c r="Q15" s="611"/>
      <c r="R15" s="60">
        <v>70</v>
      </c>
      <c r="S15" s="63">
        <f t="shared" si="2"/>
        <v>2233</v>
      </c>
      <c r="V15" s="19">
        <f t="shared" si="4"/>
        <v>10</v>
      </c>
      <c r="W15" s="963" t="s">
        <v>23</v>
      </c>
      <c r="X15" s="964"/>
      <c r="Y15" s="964"/>
      <c r="Z15" s="965"/>
      <c r="AA15" s="38"/>
      <c r="AB15" s="64"/>
      <c r="AC15" s="65"/>
      <c r="AD15" s="65"/>
      <c r="AE15" s="65"/>
      <c r="AF15" s="65">
        <f t="shared" si="5"/>
        <v>0</v>
      </c>
      <c r="AG15" s="66">
        <f t="shared" si="5"/>
        <v>0</v>
      </c>
      <c r="AH15" s="67"/>
      <c r="AI15" s="67"/>
      <c r="AJ15" s="65">
        <f t="shared" si="6"/>
        <v>0</v>
      </c>
      <c r="AK15" s="68"/>
      <c r="AL15" s="47"/>
      <c r="AM15" s="65"/>
      <c r="AN15" s="68">
        <f t="shared" si="7"/>
        <v>0</v>
      </c>
    </row>
    <row r="16" spans="1:40">
      <c r="A16" s="606">
        <f t="shared" si="3"/>
        <v>11</v>
      </c>
      <c r="B16" s="607"/>
      <c r="C16" s="612" t="s">
        <v>237</v>
      </c>
      <c r="D16" s="609"/>
      <c r="E16" s="609"/>
      <c r="F16" s="610" t="s">
        <v>235</v>
      </c>
      <c r="G16" s="59">
        <v>11991</v>
      </c>
      <c r="H16" s="60">
        <v>10780</v>
      </c>
      <c r="I16" s="60">
        <v>0</v>
      </c>
      <c r="J16" s="60">
        <v>0</v>
      </c>
      <c r="K16" s="60">
        <f t="shared" si="1"/>
        <v>11991</v>
      </c>
      <c r="L16" s="61">
        <f t="shared" si="1"/>
        <v>10780</v>
      </c>
      <c r="M16" s="62">
        <v>85</v>
      </c>
      <c r="N16" s="62">
        <v>8721</v>
      </c>
      <c r="O16" s="49">
        <f t="shared" si="0"/>
        <v>1211</v>
      </c>
      <c r="P16" s="63">
        <v>0</v>
      </c>
      <c r="Q16" s="611"/>
      <c r="R16" s="60">
        <v>164</v>
      </c>
      <c r="S16" s="63">
        <f t="shared" si="2"/>
        <v>10944</v>
      </c>
      <c r="V16" s="36">
        <f t="shared" si="4"/>
        <v>11</v>
      </c>
      <c r="W16" s="966" t="s">
        <v>35</v>
      </c>
      <c r="X16" s="967"/>
      <c r="Y16" s="967"/>
      <c r="Z16" s="968"/>
      <c r="AA16" s="37"/>
      <c r="AB16" s="48"/>
      <c r="AC16" s="49"/>
      <c r="AD16" s="49"/>
      <c r="AE16" s="49"/>
      <c r="AF16" s="49">
        <f t="shared" si="5"/>
        <v>0</v>
      </c>
      <c r="AG16" s="50">
        <f t="shared" si="5"/>
        <v>0</v>
      </c>
      <c r="AH16" s="51"/>
      <c r="AI16" s="51"/>
      <c r="AJ16" s="49">
        <f t="shared" si="6"/>
        <v>0</v>
      </c>
      <c r="AK16" s="52"/>
      <c r="AL16" s="47"/>
      <c r="AM16" s="49"/>
      <c r="AN16" s="52">
        <f t="shared" si="7"/>
        <v>0</v>
      </c>
    </row>
    <row r="17" spans="1:40" ht="15.75" thickBot="1">
      <c r="A17" s="613">
        <f t="shared" si="3"/>
        <v>12</v>
      </c>
      <c r="B17" s="1136" t="s">
        <v>25</v>
      </c>
      <c r="C17" s="1137"/>
      <c r="D17" s="1137"/>
      <c r="E17" s="1138"/>
      <c r="F17" s="614"/>
      <c r="G17" s="64">
        <v>0</v>
      </c>
      <c r="H17" s="65">
        <v>0</v>
      </c>
      <c r="I17" s="65">
        <v>0</v>
      </c>
      <c r="J17" s="65">
        <v>0</v>
      </c>
      <c r="K17" s="65">
        <f t="shared" si="1"/>
        <v>0</v>
      </c>
      <c r="L17" s="66">
        <f t="shared" si="1"/>
        <v>0</v>
      </c>
      <c r="M17" s="67"/>
      <c r="N17" s="67">
        <v>0</v>
      </c>
      <c r="O17" s="65">
        <f t="shared" si="0"/>
        <v>0</v>
      </c>
      <c r="P17" s="68">
        <v>0</v>
      </c>
      <c r="Q17" s="603"/>
      <c r="R17" s="65">
        <v>0</v>
      </c>
      <c r="S17" s="68">
        <f t="shared" si="2"/>
        <v>0</v>
      </c>
      <c r="V17" s="20">
        <f t="shared" si="4"/>
        <v>12</v>
      </c>
      <c r="W17" s="6"/>
      <c r="X17" s="6"/>
      <c r="Y17" s="969" t="s">
        <v>51</v>
      </c>
      <c r="Z17" s="969"/>
      <c r="AA17" s="29"/>
      <c r="AB17" s="53"/>
      <c r="AC17" s="54"/>
      <c r="AD17" s="54"/>
      <c r="AE17" s="54"/>
      <c r="AF17" s="54">
        <f t="shared" si="5"/>
        <v>0</v>
      </c>
      <c r="AG17" s="55">
        <f t="shared" si="5"/>
        <v>0</v>
      </c>
      <c r="AH17" s="56"/>
      <c r="AI17" s="56"/>
      <c r="AJ17" s="54">
        <f t="shared" si="6"/>
        <v>0</v>
      </c>
      <c r="AK17" s="57"/>
      <c r="AL17" s="58"/>
      <c r="AM17" s="54"/>
      <c r="AN17" s="57">
        <f t="shared" si="7"/>
        <v>0</v>
      </c>
    </row>
    <row r="18" spans="1:40" ht="15.75" thickBot="1">
      <c r="A18" s="613">
        <f t="shared" si="3"/>
        <v>13</v>
      </c>
      <c r="B18" s="1136" t="s">
        <v>23</v>
      </c>
      <c r="C18" s="1137"/>
      <c r="D18" s="1137"/>
      <c r="E18" s="1138"/>
      <c r="F18" s="614"/>
      <c r="G18" s="64">
        <v>0</v>
      </c>
      <c r="H18" s="65">
        <v>0</v>
      </c>
      <c r="I18" s="65">
        <v>0</v>
      </c>
      <c r="J18" s="65">
        <v>0</v>
      </c>
      <c r="K18" s="65">
        <f t="shared" si="1"/>
        <v>0</v>
      </c>
      <c r="L18" s="66">
        <f t="shared" si="1"/>
        <v>0</v>
      </c>
      <c r="M18" s="67"/>
      <c r="N18" s="67">
        <v>0</v>
      </c>
      <c r="O18" s="65">
        <f t="shared" si="0"/>
        <v>0</v>
      </c>
      <c r="P18" s="68">
        <v>0</v>
      </c>
      <c r="Q18" s="603"/>
      <c r="R18" s="65">
        <v>0</v>
      </c>
      <c r="S18" s="68">
        <f t="shared" si="2"/>
        <v>0</v>
      </c>
      <c r="V18" s="21">
        <f t="shared" si="4"/>
        <v>13</v>
      </c>
      <c r="W18" s="24" t="s">
        <v>22</v>
      </c>
      <c r="X18" s="24"/>
      <c r="Y18" s="24"/>
      <c r="Z18" s="24"/>
      <c r="AA18" s="30"/>
      <c r="AB18" s="69">
        <f t="shared" ref="AB18:AK18" si="8">+AB6+AB12+AB15</f>
        <v>76720</v>
      </c>
      <c r="AC18" s="70">
        <f t="shared" si="8"/>
        <v>36020</v>
      </c>
      <c r="AD18" s="70">
        <f t="shared" si="8"/>
        <v>23928</v>
      </c>
      <c r="AE18" s="70">
        <f t="shared" si="8"/>
        <v>7513</v>
      </c>
      <c r="AF18" s="70">
        <f t="shared" si="8"/>
        <v>100648</v>
      </c>
      <c r="AG18" s="71">
        <f t="shared" si="8"/>
        <v>43533</v>
      </c>
      <c r="AH18" s="72">
        <f t="shared" si="8"/>
        <v>0</v>
      </c>
      <c r="AI18" s="72">
        <f t="shared" si="8"/>
        <v>17266</v>
      </c>
      <c r="AJ18" s="70">
        <f t="shared" si="8"/>
        <v>57115</v>
      </c>
      <c r="AK18" s="73">
        <f t="shared" si="8"/>
        <v>0</v>
      </c>
      <c r="AL18" s="47"/>
      <c r="AM18" s="70">
        <f>+AM6+AM12+AM15</f>
        <v>648</v>
      </c>
      <c r="AN18" s="73">
        <f>+AN6+AN12+AN15</f>
        <v>44181</v>
      </c>
    </row>
    <row r="19" spans="1:40" ht="15.75" thickBot="1">
      <c r="A19" s="615">
        <f t="shared" si="3"/>
        <v>14</v>
      </c>
      <c r="B19" s="616" t="s">
        <v>22</v>
      </c>
      <c r="C19" s="616"/>
      <c r="D19" s="616"/>
      <c r="E19" s="616"/>
      <c r="F19" s="617"/>
      <c r="G19" s="69">
        <f t="shared" ref="G19:P19" si="9">+G6+G17+G18</f>
        <v>76720</v>
      </c>
      <c r="H19" s="70">
        <f t="shared" si="9"/>
        <v>36020</v>
      </c>
      <c r="I19" s="70">
        <f t="shared" si="9"/>
        <v>23928</v>
      </c>
      <c r="J19" s="70">
        <f t="shared" si="9"/>
        <v>7513</v>
      </c>
      <c r="K19" s="70">
        <f t="shared" si="9"/>
        <v>100648</v>
      </c>
      <c r="L19" s="71">
        <f t="shared" si="9"/>
        <v>43533</v>
      </c>
      <c r="M19" s="72"/>
      <c r="N19" s="72">
        <f t="shared" si="9"/>
        <v>17266</v>
      </c>
      <c r="O19" s="70">
        <f t="shared" si="9"/>
        <v>57115</v>
      </c>
      <c r="P19" s="73">
        <f t="shared" si="9"/>
        <v>0</v>
      </c>
      <c r="Q19" s="603"/>
      <c r="R19" s="70">
        <f>+R6+R17+R18</f>
        <v>648</v>
      </c>
      <c r="S19" s="73">
        <f>+S6+S17+S18</f>
        <v>44181</v>
      </c>
    </row>
  </sheetData>
  <mergeCells count="37">
    <mergeCell ref="A3:A5"/>
    <mergeCell ref="B3:E5"/>
    <mergeCell ref="F3:F5"/>
    <mergeCell ref="G3:H3"/>
    <mergeCell ref="I3:J3"/>
    <mergeCell ref="B6:E6"/>
    <mergeCell ref="B7:E7"/>
    <mergeCell ref="B17:E17"/>
    <mergeCell ref="B18:E18"/>
    <mergeCell ref="V3:V5"/>
    <mergeCell ref="M3:M4"/>
    <mergeCell ref="N3:N4"/>
    <mergeCell ref="O3:O4"/>
    <mergeCell ref="P3:P4"/>
    <mergeCell ref="R3:R4"/>
    <mergeCell ref="S3:S4"/>
    <mergeCell ref="K3:L3"/>
    <mergeCell ref="AM3:AM4"/>
    <mergeCell ref="AN3:AN4"/>
    <mergeCell ref="W6:Z6"/>
    <mergeCell ref="W7:Z7"/>
    <mergeCell ref="AA3:AA5"/>
    <mergeCell ref="AB3:AC3"/>
    <mergeCell ref="AD3:AE3"/>
    <mergeCell ref="AF3:AG3"/>
    <mergeCell ref="AH3:AH4"/>
    <mergeCell ref="AI3:AI4"/>
    <mergeCell ref="W3:Z5"/>
    <mergeCell ref="W15:Z15"/>
    <mergeCell ref="W16:Z16"/>
    <mergeCell ref="Y17:Z17"/>
    <mergeCell ref="AJ3:AJ4"/>
    <mergeCell ref="AK3:AK4"/>
    <mergeCell ref="Y11:Z11"/>
    <mergeCell ref="W12:Z12"/>
    <mergeCell ref="W13:Z13"/>
    <mergeCell ref="Y14:Z14"/>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618" t="s">
        <v>43</v>
      </c>
      <c r="B1" s="619"/>
      <c r="C1" s="620"/>
      <c r="D1" s="620"/>
      <c r="E1" s="620"/>
      <c r="F1" s="621"/>
      <c r="G1" s="622"/>
      <c r="H1" s="622"/>
      <c r="I1" s="622"/>
      <c r="J1" s="622"/>
      <c r="K1" s="622"/>
      <c r="L1" s="622"/>
      <c r="M1" s="622"/>
      <c r="N1" s="622"/>
      <c r="O1" s="622"/>
      <c r="P1" s="622"/>
      <c r="Q1" s="622"/>
      <c r="R1" s="622"/>
      <c r="S1" s="622"/>
    </row>
    <row r="2" spans="1:40" ht="16.5" thickBot="1">
      <c r="A2" s="622"/>
      <c r="B2" s="621"/>
      <c r="C2" s="621"/>
      <c r="D2" s="621"/>
      <c r="E2" s="622"/>
      <c r="F2" s="622"/>
      <c r="G2" s="622"/>
      <c r="H2" s="622"/>
      <c r="I2" s="622"/>
      <c r="J2" s="622"/>
      <c r="K2" s="622"/>
      <c r="L2" s="622"/>
      <c r="M2" s="622"/>
      <c r="N2" s="622"/>
      <c r="O2" s="622"/>
      <c r="P2" s="622"/>
      <c r="Q2" s="622"/>
      <c r="R2" s="622"/>
      <c r="S2" s="623" t="s">
        <v>1</v>
      </c>
    </row>
    <row r="3" spans="1:40" ht="15.75" customHeight="1">
      <c r="A3" s="1192" t="s">
        <v>0</v>
      </c>
      <c r="B3" s="1195" t="s">
        <v>238</v>
      </c>
      <c r="C3" s="1195"/>
      <c r="D3" s="1195"/>
      <c r="E3" s="1195"/>
      <c r="F3" s="1198" t="s">
        <v>239</v>
      </c>
      <c r="G3" s="1201" t="s">
        <v>240</v>
      </c>
      <c r="H3" s="1202"/>
      <c r="I3" s="1202" t="s">
        <v>241</v>
      </c>
      <c r="J3" s="1202"/>
      <c r="K3" s="1202" t="s">
        <v>242</v>
      </c>
      <c r="L3" s="1203"/>
      <c r="M3" s="1182" t="s">
        <v>243</v>
      </c>
      <c r="N3" s="1184" t="s">
        <v>244</v>
      </c>
      <c r="O3" s="1186" t="s">
        <v>245</v>
      </c>
      <c r="P3" s="1188" t="s">
        <v>104</v>
      </c>
      <c r="Q3" s="622"/>
      <c r="R3" s="1186" t="s">
        <v>105</v>
      </c>
      <c r="S3" s="1190"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ht="15.75">
      <c r="A4" s="1193"/>
      <c r="B4" s="1196"/>
      <c r="C4" s="1196"/>
      <c r="D4" s="1196"/>
      <c r="E4" s="1196"/>
      <c r="F4" s="1199"/>
      <c r="G4" s="624" t="s">
        <v>246</v>
      </c>
      <c r="H4" s="625" t="s">
        <v>247</v>
      </c>
      <c r="I4" s="625" t="s">
        <v>11</v>
      </c>
      <c r="J4" s="625" t="s">
        <v>15</v>
      </c>
      <c r="K4" s="625" t="s">
        <v>11</v>
      </c>
      <c r="L4" s="626" t="s">
        <v>15</v>
      </c>
      <c r="M4" s="1183"/>
      <c r="N4" s="1185"/>
      <c r="O4" s="1187"/>
      <c r="P4" s="1189"/>
      <c r="Q4" s="622"/>
      <c r="R4" s="1187"/>
      <c r="S4" s="1191"/>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6.5" thickBot="1">
      <c r="A5" s="1194"/>
      <c r="B5" s="1197"/>
      <c r="C5" s="1197"/>
      <c r="D5" s="1197"/>
      <c r="E5" s="1197"/>
      <c r="F5" s="1200"/>
      <c r="G5" s="627" t="s">
        <v>2</v>
      </c>
      <c r="H5" s="628" t="s">
        <v>3</v>
      </c>
      <c r="I5" s="628" t="s">
        <v>4</v>
      </c>
      <c r="J5" s="628" t="s">
        <v>5</v>
      </c>
      <c r="K5" s="628" t="s">
        <v>12</v>
      </c>
      <c r="L5" s="629" t="s">
        <v>13</v>
      </c>
      <c r="M5" s="630" t="s">
        <v>24</v>
      </c>
      <c r="N5" s="631" t="s">
        <v>26</v>
      </c>
      <c r="O5" s="632" t="s">
        <v>21</v>
      </c>
      <c r="P5" s="633" t="s">
        <v>6</v>
      </c>
      <c r="Q5" s="622"/>
      <c r="R5" s="632" t="s">
        <v>7</v>
      </c>
      <c r="S5" s="634"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ht="15.75">
      <c r="A6" s="635">
        <v>1</v>
      </c>
      <c r="B6" s="1173" t="s">
        <v>14</v>
      </c>
      <c r="C6" s="1173"/>
      <c r="D6" s="1173"/>
      <c r="E6" s="1173"/>
      <c r="F6" s="636"/>
      <c r="G6" s="637">
        <f>SUM(G7+G11)</f>
        <v>36217</v>
      </c>
      <c r="H6" s="638">
        <f>SUM(H7+H11)</f>
        <v>18909</v>
      </c>
      <c r="I6" s="638">
        <f>SUM(I7:I10)</f>
        <v>49298</v>
      </c>
      <c r="J6" s="638">
        <f>SUM(J7:J9)</f>
        <v>18532</v>
      </c>
      <c r="K6" s="638">
        <f>+G6+I6</f>
        <v>85515</v>
      </c>
      <c r="L6" s="639">
        <f>+H6+J6</f>
        <v>37441</v>
      </c>
      <c r="M6" s="640"/>
      <c r="N6" s="640"/>
      <c r="O6" s="638">
        <f t="shared" ref="O6:O19" si="0">+K6-L6</f>
        <v>48074</v>
      </c>
      <c r="P6" s="641"/>
      <c r="Q6" s="642"/>
      <c r="R6" s="638"/>
      <c r="S6" s="641">
        <f>+L6+R6</f>
        <v>37441</v>
      </c>
      <c r="V6" s="39">
        <v>1</v>
      </c>
      <c r="W6" s="962" t="s">
        <v>14</v>
      </c>
      <c r="X6" s="962"/>
      <c r="Y6" s="962"/>
      <c r="Z6" s="962"/>
      <c r="AA6" s="35"/>
      <c r="AB6" s="42">
        <v>36217</v>
      </c>
      <c r="AC6" s="43">
        <v>18909</v>
      </c>
      <c r="AD6" s="43">
        <v>49298</v>
      </c>
      <c r="AE6" s="43">
        <v>18532</v>
      </c>
      <c r="AF6" s="43">
        <v>85515</v>
      </c>
      <c r="AG6" s="44">
        <v>37441</v>
      </c>
      <c r="AH6" s="45"/>
      <c r="AI6" s="45"/>
      <c r="AJ6" s="43">
        <v>48074</v>
      </c>
      <c r="AK6" s="46"/>
      <c r="AL6" s="47"/>
      <c r="AM6" s="43"/>
      <c r="AN6" s="46">
        <v>37441</v>
      </c>
    </row>
    <row r="7" spans="1:40" ht="15.75">
      <c r="A7" s="643">
        <f>A6+1</f>
        <v>2</v>
      </c>
      <c r="B7" s="1174" t="s">
        <v>47</v>
      </c>
      <c r="C7" s="1174"/>
      <c r="D7" s="1174"/>
      <c r="E7" s="1174"/>
      <c r="F7" s="644"/>
      <c r="G7" s="645">
        <f>SUM(G8:G11)</f>
        <v>35294</v>
      </c>
      <c r="H7" s="646">
        <f>SUM(H8:H9)</f>
        <v>18327</v>
      </c>
      <c r="I7" s="646">
        <f>SUM(I8:I11)</f>
        <v>24649</v>
      </c>
      <c r="J7" s="646">
        <f>SUM(J8:J11)</f>
        <v>9266</v>
      </c>
      <c r="K7" s="646">
        <f t="shared" ref="K7:L21" si="1">+G7+I7</f>
        <v>59943</v>
      </c>
      <c r="L7" s="647">
        <f t="shared" si="1"/>
        <v>27593</v>
      </c>
      <c r="M7" s="648">
        <v>85</v>
      </c>
      <c r="N7" s="648"/>
      <c r="O7" s="646">
        <f t="shared" si="0"/>
        <v>32350</v>
      </c>
      <c r="P7" s="649"/>
      <c r="Q7" s="642"/>
      <c r="R7" s="646"/>
      <c r="S7" s="649">
        <f t="shared" ref="S7:S21" si="2">+L7+R7</f>
        <v>27593</v>
      </c>
      <c r="V7" s="36">
        <f>V6+1</f>
        <v>2</v>
      </c>
      <c r="W7" s="970" t="s">
        <v>47</v>
      </c>
      <c r="X7" s="970"/>
      <c r="Y7" s="970"/>
      <c r="Z7" s="970"/>
      <c r="AA7" s="28"/>
      <c r="AB7" s="48"/>
      <c r="AC7" s="49"/>
      <c r="AD7" s="49"/>
      <c r="AE7" s="49"/>
      <c r="AF7" s="49"/>
      <c r="AG7" s="50"/>
      <c r="AH7" s="51"/>
      <c r="AI7" s="51"/>
      <c r="AJ7" s="49"/>
      <c r="AK7" s="52"/>
      <c r="AL7" s="47"/>
      <c r="AM7" s="49"/>
      <c r="AN7" s="52"/>
    </row>
    <row r="8" spans="1:40" ht="15.75">
      <c r="A8" s="650">
        <f t="shared" ref="A8:A22" si="3">+A7+1</f>
        <v>3</v>
      </c>
      <c r="B8" s="651"/>
      <c r="C8" s="652" t="s">
        <v>48</v>
      </c>
      <c r="D8" s="653"/>
      <c r="E8" s="653"/>
      <c r="F8" s="654"/>
      <c r="G8" s="655">
        <v>1102</v>
      </c>
      <c r="H8" s="656">
        <v>471</v>
      </c>
      <c r="I8" s="656">
        <v>9880</v>
      </c>
      <c r="J8" s="656">
        <v>4313</v>
      </c>
      <c r="K8" s="656">
        <f t="shared" si="1"/>
        <v>10982</v>
      </c>
      <c r="L8" s="657">
        <f t="shared" si="1"/>
        <v>4784</v>
      </c>
      <c r="M8" s="658">
        <v>85</v>
      </c>
      <c r="N8" s="658"/>
      <c r="O8" s="646">
        <f t="shared" si="0"/>
        <v>6198</v>
      </c>
      <c r="P8" s="659"/>
      <c r="Q8" s="660"/>
      <c r="R8" s="656"/>
      <c r="S8" s="659">
        <f t="shared" si="2"/>
        <v>4784</v>
      </c>
      <c r="V8" s="20">
        <f t="shared" ref="V8:V18" si="4">+V7+1</f>
        <v>3</v>
      </c>
      <c r="W8" s="6"/>
      <c r="X8" s="41" t="s">
        <v>48</v>
      </c>
      <c r="Y8" s="83"/>
      <c r="Z8" s="83"/>
      <c r="AA8" s="29"/>
      <c r="AB8" s="59"/>
      <c r="AC8" s="60"/>
      <c r="AD8" s="60"/>
      <c r="AE8" s="60"/>
      <c r="AF8" s="60"/>
      <c r="AG8" s="61"/>
      <c r="AH8" s="62"/>
      <c r="AI8" s="62"/>
      <c r="AJ8" s="49"/>
      <c r="AK8" s="63"/>
      <c r="AL8" s="58"/>
      <c r="AM8" s="60"/>
      <c r="AN8" s="63"/>
    </row>
    <row r="9" spans="1:40" ht="15.75">
      <c r="A9" s="650">
        <f t="shared" si="3"/>
        <v>4</v>
      </c>
      <c r="B9" s="651"/>
      <c r="C9" s="652" t="s">
        <v>49</v>
      </c>
      <c r="D9" s="653"/>
      <c r="E9" s="653"/>
      <c r="F9" s="654"/>
      <c r="G9" s="655">
        <v>33269</v>
      </c>
      <c r="H9" s="656">
        <v>17856</v>
      </c>
      <c r="I9" s="656">
        <v>14769</v>
      </c>
      <c r="J9" s="656">
        <v>4953</v>
      </c>
      <c r="K9" s="656">
        <f t="shared" si="1"/>
        <v>48038</v>
      </c>
      <c r="L9" s="657">
        <f t="shared" si="1"/>
        <v>22809</v>
      </c>
      <c r="M9" s="658">
        <v>85</v>
      </c>
      <c r="N9" s="658"/>
      <c r="O9" s="646">
        <f t="shared" si="0"/>
        <v>25229</v>
      </c>
      <c r="P9" s="659"/>
      <c r="Q9" s="660"/>
      <c r="R9" s="656"/>
      <c r="S9" s="659">
        <f t="shared" si="2"/>
        <v>22809</v>
      </c>
      <c r="V9" s="20">
        <f t="shared" si="4"/>
        <v>4</v>
      </c>
      <c r="W9" s="6"/>
      <c r="X9" s="41" t="s">
        <v>49</v>
      </c>
      <c r="Y9" s="83"/>
      <c r="Z9" s="83"/>
      <c r="AA9" s="29"/>
      <c r="AB9" s="59"/>
      <c r="AC9" s="60"/>
      <c r="AD9" s="60"/>
      <c r="AE9" s="60"/>
      <c r="AF9" s="60"/>
      <c r="AG9" s="61"/>
      <c r="AH9" s="62"/>
      <c r="AI9" s="62"/>
      <c r="AJ9" s="49"/>
      <c r="AK9" s="63"/>
      <c r="AL9" s="58"/>
      <c r="AM9" s="60"/>
      <c r="AN9" s="63"/>
    </row>
    <row r="10" spans="1:40" ht="15.75">
      <c r="A10" s="650">
        <f t="shared" si="3"/>
        <v>5</v>
      </c>
      <c r="B10" s="651"/>
      <c r="C10" s="652" t="s">
        <v>50</v>
      </c>
      <c r="D10" s="653"/>
      <c r="E10" s="653"/>
      <c r="F10" s="654"/>
      <c r="G10" s="655">
        <v>0</v>
      </c>
      <c r="H10" s="656">
        <v>0</v>
      </c>
      <c r="I10" s="656">
        <v>0</v>
      </c>
      <c r="J10" s="656">
        <v>0</v>
      </c>
      <c r="K10" s="656">
        <f t="shared" si="1"/>
        <v>0</v>
      </c>
      <c r="L10" s="657">
        <f t="shared" si="1"/>
        <v>0</v>
      </c>
      <c r="M10" s="658"/>
      <c r="N10" s="658"/>
      <c r="O10" s="646">
        <f t="shared" si="0"/>
        <v>0</v>
      </c>
      <c r="P10" s="659"/>
      <c r="Q10" s="660"/>
      <c r="R10" s="656"/>
      <c r="S10" s="659">
        <f t="shared" si="2"/>
        <v>0</v>
      </c>
      <c r="V10" s="20">
        <f t="shared" si="4"/>
        <v>5</v>
      </c>
      <c r="W10" s="6"/>
      <c r="X10" s="41" t="s">
        <v>50</v>
      </c>
      <c r="Y10" s="83"/>
      <c r="Z10" s="83"/>
      <c r="AA10" s="29"/>
      <c r="AB10" s="59"/>
      <c r="AC10" s="60"/>
      <c r="AD10" s="60"/>
      <c r="AE10" s="60"/>
      <c r="AF10" s="60"/>
      <c r="AG10" s="61"/>
      <c r="AH10" s="62"/>
      <c r="AI10" s="62"/>
      <c r="AJ10" s="49"/>
      <c r="AK10" s="63"/>
      <c r="AL10" s="58"/>
      <c r="AM10" s="60"/>
      <c r="AN10" s="63"/>
    </row>
    <row r="11" spans="1:40" ht="15.75">
      <c r="A11" s="650">
        <f t="shared" si="3"/>
        <v>6</v>
      </c>
      <c r="B11" s="651"/>
      <c r="C11" s="651" t="s">
        <v>248</v>
      </c>
      <c r="D11" s="1175" t="s">
        <v>249</v>
      </c>
      <c r="E11" s="1175"/>
      <c r="F11" s="654"/>
      <c r="G11" s="661">
        <v>923</v>
      </c>
      <c r="H11" s="662">
        <v>582</v>
      </c>
      <c r="I11" s="662">
        <v>0</v>
      </c>
      <c r="J11" s="662">
        <v>0</v>
      </c>
      <c r="K11" s="662">
        <f t="shared" si="1"/>
        <v>923</v>
      </c>
      <c r="L11" s="663">
        <f t="shared" si="1"/>
        <v>582</v>
      </c>
      <c r="M11" s="664"/>
      <c r="N11" s="664"/>
      <c r="O11" s="646">
        <f t="shared" si="0"/>
        <v>341</v>
      </c>
      <c r="P11" s="665">
        <v>341</v>
      </c>
      <c r="Q11" s="660"/>
      <c r="R11" s="662"/>
      <c r="S11" s="665">
        <f t="shared" si="2"/>
        <v>582</v>
      </c>
      <c r="V11" s="20">
        <f t="shared" si="4"/>
        <v>6</v>
      </c>
      <c r="W11" s="6"/>
      <c r="X11" s="6"/>
      <c r="Y11" s="969" t="s">
        <v>16</v>
      </c>
      <c r="Z11" s="969"/>
      <c r="AA11" s="29"/>
      <c r="AB11" s="53"/>
      <c r="AC11" s="54"/>
      <c r="AD11" s="54"/>
      <c r="AE11" s="54"/>
      <c r="AF11" s="54">
        <f t="shared" ref="AF11:AG17" si="5">+AB11+AD11</f>
        <v>0</v>
      </c>
      <c r="AG11" s="55">
        <f t="shared" si="5"/>
        <v>0</v>
      </c>
      <c r="AH11" s="56"/>
      <c r="AI11" s="56"/>
      <c r="AJ11" s="49">
        <f t="shared" ref="AJ11:AJ17" si="6">+AF11-AG11</f>
        <v>0</v>
      </c>
      <c r="AK11" s="57"/>
      <c r="AL11" s="58"/>
      <c r="AM11" s="54"/>
      <c r="AN11" s="57">
        <f t="shared" ref="AN11:AN17" si="7">+AG11+AM11</f>
        <v>0</v>
      </c>
    </row>
    <row r="12" spans="1:40" ht="15.75">
      <c r="A12" s="666">
        <f t="shared" si="3"/>
        <v>7</v>
      </c>
      <c r="B12" s="1164" t="s">
        <v>25</v>
      </c>
      <c r="C12" s="1165"/>
      <c r="D12" s="1165"/>
      <c r="E12" s="1166"/>
      <c r="F12" s="667"/>
      <c r="G12" s="668">
        <f>SUM(G13:G16)</f>
        <v>1828</v>
      </c>
      <c r="H12" s="669">
        <f>SUM(H13:H17)</f>
        <v>2943</v>
      </c>
      <c r="I12" s="669">
        <f>SUM(I13:I15)</f>
        <v>4000</v>
      </c>
      <c r="J12" s="669">
        <f>SUM(J13:J15)</f>
        <v>4154</v>
      </c>
      <c r="K12" s="669">
        <f t="shared" si="1"/>
        <v>5828</v>
      </c>
      <c r="L12" s="670">
        <f t="shared" si="1"/>
        <v>7097</v>
      </c>
      <c r="M12" s="671"/>
      <c r="N12" s="671"/>
      <c r="O12" s="669">
        <f t="shared" si="0"/>
        <v>-1269</v>
      </c>
      <c r="P12" s="672"/>
      <c r="Q12" s="642"/>
      <c r="R12" s="669"/>
      <c r="S12" s="672">
        <f t="shared" si="2"/>
        <v>7097</v>
      </c>
      <c r="V12" s="19">
        <f t="shared" si="4"/>
        <v>7</v>
      </c>
      <c r="W12" s="963" t="s">
        <v>25</v>
      </c>
      <c r="X12" s="964"/>
      <c r="Y12" s="964"/>
      <c r="Z12" s="965"/>
      <c r="AA12" s="38"/>
      <c r="AB12" s="64">
        <v>1828</v>
      </c>
      <c r="AC12" s="65">
        <v>2943</v>
      </c>
      <c r="AD12" s="65">
        <v>4000</v>
      </c>
      <c r="AE12" s="65">
        <v>4154</v>
      </c>
      <c r="AF12" s="65">
        <v>5828</v>
      </c>
      <c r="AG12" s="66">
        <v>7097</v>
      </c>
      <c r="AH12" s="67"/>
      <c r="AI12" s="67"/>
      <c r="AJ12" s="65">
        <v>-1269</v>
      </c>
      <c r="AK12" s="68"/>
      <c r="AL12" s="47"/>
      <c r="AM12" s="65"/>
      <c r="AN12" s="68">
        <v>7097</v>
      </c>
    </row>
    <row r="13" spans="1:40" ht="15.75">
      <c r="A13" s="643">
        <f t="shared" si="3"/>
        <v>8</v>
      </c>
      <c r="B13" s="1176" t="s">
        <v>250</v>
      </c>
      <c r="C13" s="1177"/>
      <c r="D13" s="1177"/>
      <c r="E13" s="1178"/>
      <c r="F13" s="674"/>
      <c r="G13" s="661">
        <v>94</v>
      </c>
      <c r="H13" s="662">
        <v>94</v>
      </c>
      <c r="I13" s="662">
        <v>0</v>
      </c>
      <c r="J13" s="662">
        <v>0</v>
      </c>
      <c r="K13" s="662">
        <f t="shared" si="1"/>
        <v>94</v>
      </c>
      <c r="L13" s="663">
        <f t="shared" si="1"/>
        <v>94</v>
      </c>
      <c r="M13" s="664"/>
      <c r="N13" s="664"/>
      <c r="O13" s="662">
        <f t="shared" si="0"/>
        <v>0</v>
      </c>
      <c r="P13" s="665"/>
      <c r="Q13" s="642"/>
      <c r="R13" s="646"/>
      <c r="S13" s="649">
        <f t="shared" si="2"/>
        <v>94</v>
      </c>
      <c r="V13" s="36">
        <f t="shared" si="4"/>
        <v>8</v>
      </c>
      <c r="W13" s="966" t="s">
        <v>35</v>
      </c>
      <c r="X13" s="967"/>
      <c r="Y13" s="967"/>
      <c r="Z13" s="968"/>
      <c r="AA13" s="37"/>
      <c r="AB13" s="48"/>
      <c r="AC13" s="49"/>
      <c r="AD13" s="49"/>
      <c r="AE13" s="49"/>
      <c r="AF13" s="49">
        <f t="shared" si="5"/>
        <v>0</v>
      </c>
      <c r="AG13" s="50">
        <f t="shared" si="5"/>
        <v>0</v>
      </c>
      <c r="AH13" s="51"/>
      <c r="AI13" s="51"/>
      <c r="AJ13" s="49">
        <f t="shared" si="6"/>
        <v>0</v>
      </c>
      <c r="AK13" s="52"/>
      <c r="AL13" s="47"/>
      <c r="AM13" s="49"/>
      <c r="AN13" s="52">
        <f t="shared" si="7"/>
        <v>0</v>
      </c>
    </row>
    <row r="14" spans="1:40" ht="15.75">
      <c r="A14" s="675"/>
      <c r="B14" s="673" t="s">
        <v>251</v>
      </c>
      <c r="C14" s="673"/>
      <c r="D14" s="673"/>
      <c r="E14" s="673"/>
      <c r="F14" s="674"/>
      <c r="G14" s="655">
        <v>832</v>
      </c>
      <c r="H14" s="656">
        <v>832</v>
      </c>
      <c r="I14" s="656">
        <v>0</v>
      </c>
      <c r="J14" s="656">
        <v>0</v>
      </c>
      <c r="K14" s="656">
        <f t="shared" si="1"/>
        <v>832</v>
      </c>
      <c r="L14" s="657">
        <f t="shared" si="1"/>
        <v>832</v>
      </c>
      <c r="M14" s="658"/>
      <c r="N14" s="658"/>
      <c r="O14" s="656">
        <f t="shared" si="0"/>
        <v>0</v>
      </c>
      <c r="P14" s="659"/>
      <c r="Q14" s="676"/>
      <c r="R14" s="656"/>
      <c r="S14" s="659">
        <f t="shared" si="2"/>
        <v>832</v>
      </c>
      <c r="V14" s="20">
        <f t="shared" si="4"/>
        <v>9</v>
      </c>
      <c r="W14" s="6"/>
      <c r="X14" s="6"/>
      <c r="Y14" s="969" t="s">
        <v>51</v>
      </c>
      <c r="Z14" s="969"/>
      <c r="AA14" s="29"/>
      <c r="AB14" s="59"/>
      <c r="AC14" s="60"/>
      <c r="AD14" s="60"/>
      <c r="AE14" s="60"/>
      <c r="AF14" s="60">
        <f t="shared" si="5"/>
        <v>0</v>
      </c>
      <c r="AG14" s="61">
        <f t="shared" si="5"/>
        <v>0</v>
      </c>
      <c r="AH14" s="62"/>
      <c r="AI14" s="62"/>
      <c r="AJ14" s="60">
        <f t="shared" si="6"/>
        <v>0</v>
      </c>
      <c r="AK14" s="63"/>
      <c r="AL14" s="58"/>
      <c r="AM14" s="60"/>
      <c r="AN14" s="63">
        <f t="shared" si="7"/>
        <v>0</v>
      </c>
    </row>
    <row r="15" spans="1:40" ht="15.75">
      <c r="A15" s="675"/>
      <c r="B15" s="673" t="s">
        <v>252</v>
      </c>
      <c r="C15" s="673"/>
      <c r="D15" s="673"/>
      <c r="E15" s="673"/>
      <c r="F15" s="674"/>
      <c r="G15" s="655">
        <v>778</v>
      </c>
      <c r="H15" s="656">
        <v>1397</v>
      </c>
      <c r="I15" s="656">
        <v>4000</v>
      </c>
      <c r="J15" s="656">
        <v>4154</v>
      </c>
      <c r="K15" s="656">
        <f t="shared" si="1"/>
        <v>4778</v>
      </c>
      <c r="L15" s="657">
        <f t="shared" si="1"/>
        <v>5551</v>
      </c>
      <c r="M15" s="658"/>
      <c r="N15" s="658"/>
      <c r="O15" s="656">
        <f>SUM(K15-L15)</f>
        <v>-773</v>
      </c>
      <c r="P15" s="659"/>
      <c r="Q15" s="676"/>
      <c r="R15" s="656"/>
      <c r="S15" s="659">
        <f t="shared" si="2"/>
        <v>5551</v>
      </c>
      <c r="V15" s="19">
        <f t="shared" si="4"/>
        <v>10</v>
      </c>
      <c r="W15" s="963" t="s">
        <v>23</v>
      </c>
      <c r="X15" s="964"/>
      <c r="Y15" s="964"/>
      <c r="Z15" s="965"/>
      <c r="AA15" s="38"/>
      <c r="AB15" s="64">
        <v>6139</v>
      </c>
      <c r="AC15" s="65">
        <v>15647</v>
      </c>
      <c r="AD15" s="65">
        <v>0</v>
      </c>
      <c r="AE15" s="65">
        <v>0</v>
      </c>
      <c r="AF15" s="65">
        <v>6139</v>
      </c>
      <c r="AG15" s="66">
        <v>15647</v>
      </c>
      <c r="AH15" s="67"/>
      <c r="AI15" s="67"/>
      <c r="AJ15" s="65">
        <v>-9508</v>
      </c>
      <c r="AK15" s="68"/>
      <c r="AL15" s="47"/>
      <c r="AM15" s="65"/>
      <c r="AN15" s="68">
        <v>15647</v>
      </c>
    </row>
    <row r="16" spans="1:40" ht="15.75">
      <c r="A16" s="677">
        <f>+A13+1</f>
        <v>9</v>
      </c>
      <c r="B16" s="1179" t="s">
        <v>253</v>
      </c>
      <c r="C16" s="1180"/>
      <c r="D16" s="1180"/>
      <c r="E16" s="1181"/>
      <c r="F16" s="654"/>
      <c r="G16" s="655">
        <v>124</v>
      </c>
      <c r="H16" s="656">
        <v>124</v>
      </c>
      <c r="I16" s="656">
        <v>0</v>
      </c>
      <c r="J16" s="656">
        <v>0</v>
      </c>
      <c r="K16" s="656">
        <f t="shared" si="1"/>
        <v>124</v>
      </c>
      <c r="L16" s="657">
        <f t="shared" si="1"/>
        <v>124</v>
      </c>
      <c r="M16" s="658"/>
      <c r="N16" s="658"/>
      <c r="O16" s="656">
        <f t="shared" si="0"/>
        <v>0</v>
      </c>
      <c r="P16" s="659"/>
      <c r="Q16" s="660"/>
      <c r="R16" s="656"/>
      <c r="S16" s="659">
        <f t="shared" si="2"/>
        <v>124</v>
      </c>
      <c r="V16" s="36">
        <f t="shared" si="4"/>
        <v>11</v>
      </c>
      <c r="W16" s="966" t="s">
        <v>35</v>
      </c>
      <c r="X16" s="967"/>
      <c r="Y16" s="967"/>
      <c r="Z16" s="968"/>
      <c r="AA16" s="37"/>
      <c r="AB16" s="48"/>
      <c r="AC16" s="49"/>
      <c r="AD16" s="49"/>
      <c r="AE16" s="49"/>
      <c r="AF16" s="49">
        <f t="shared" si="5"/>
        <v>0</v>
      </c>
      <c r="AG16" s="50">
        <f t="shared" si="5"/>
        <v>0</v>
      </c>
      <c r="AH16" s="51"/>
      <c r="AI16" s="51"/>
      <c r="AJ16" s="49">
        <f t="shared" si="6"/>
        <v>0</v>
      </c>
      <c r="AK16" s="52"/>
      <c r="AL16" s="47"/>
      <c r="AM16" s="49"/>
      <c r="AN16" s="52">
        <f t="shared" si="7"/>
        <v>0</v>
      </c>
    </row>
    <row r="17" spans="1:40" ht="16.5" thickBot="1">
      <c r="A17" s="677"/>
      <c r="B17" s="1161" t="s">
        <v>254</v>
      </c>
      <c r="C17" s="1162"/>
      <c r="D17" s="1162"/>
      <c r="E17" s="1163"/>
      <c r="F17" s="654"/>
      <c r="G17" s="655">
        <v>0</v>
      </c>
      <c r="H17" s="656">
        <v>496</v>
      </c>
      <c r="I17" s="656">
        <v>0</v>
      </c>
      <c r="J17" s="656">
        <v>0</v>
      </c>
      <c r="K17" s="656">
        <f t="shared" si="1"/>
        <v>0</v>
      </c>
      <c r="L17" s="657">
        <f t="shared" si="1"/>
        <v>496</v>
      </c>
      <c r="M17" s="658"/>
      <c r="N17" s="658"/>
      <c r="O17" s="656">
        <f t="shared" si="0"/>
        <v>-496</v>
      </c>
      <c r="P17" s="659"/>
      <c r="Q17" s="660"/>
      <c r="R17" s="656"/>
      <c r="S17" s="659">
        <f t="shared" si="2"/>
        <v>496</v>
      </c>
      <c r="V17" s="20">
        <f t="shared" si="4"/>
        <v>12</v>
      </c>
      <c r="W17" s="6"/>
      <c r="X17" s="6"/>
      <c r="Y17" s="969" t="s">
        <v>51</v>
      </c>
      <c r="Z17" s="969"/>
      <c r="AA17" s="29"/>
      <c r="AB17" s="53"/>
      <c r="AC17" s="54"/>
      <c r="AD17" s="54"/>
      <c r="AE17" s="54"/>
      <c r="AF17" s="54">
        <f t="shared" si="5"/>
        <v>0</v>
      </c>
      <c r="AG17" s="55">
        <f t="shared" si="5"/>
        <v>0</v>
      </c>
      <c r="AH17" s="56"/>
      <c r="AI17" s="56"/>
      <c r="AJ17" s="54">
        <f t="shared" si="6"/>
        <v>0</v>
      </c>
      <c r="AK17" s="57"/>
      <c r="AL17" s="58"/>
      <c r="AM17" s="54"/>
      <c r="AN17" s="57">
        <f t="shared" si="7"/>
        <v>0</v>
      </c>
    </row>
    <row r="18" spans="1:40" ht="16.5" thickBot="1">
      <c r="A18" s="666">
        <f>+A16+1</f>
        <v>10</v>
      </c>
      <c r="B18" s="1164" t="s">
        <v>23</v>
      </c>
      <c r="C18" s="1165"/>
      <c r="D18" s="1165"/>
      <c r="E18" s="1166"/>
      <c r="F18" s="667"/>
      <c r="G18" s="668">
        <f>SUM(G20:G21)</f>
        <v>6139</v>
      </c>
      <c r="H18" s="669">
        <f>SUM(H20:H21)</f>
        <v>15647</v>
      </c>
      <c r="I18" s="669">
        <f>SUM(I20:I21)</f>
        <v>0</v>
      </c>
      <c r="J18" s="669">
        <f>SUM(J20:J21)</f>
        <v>0</v>
      </c>
      <c r="K18" s="669">
        <f t="shared" si="1"/>
        <v>6139</v>
      </c>
      <c r="L18" s="670">
        <f t="shared" si="1"/>
        <v>15647</v>
      </c>
      <c r="M18" s="671"/>
      <c r="N18" s="671"/>
      <c r="O18" s="669">
        <f t="shared" si="0"/>
        <v>-9508</v>
      </c>
      <c r="P18" s="672"/>
      <c r="Q18" s="642"/>
      <c r="R18" s="669"/>
      <c r="S18" s="672">
        <f t="shared" si="2"/>
        <v>15647</v>
      </c>
      <c r="V18" s="21">
        <f t="shared" si="4"/>
        <v>13</v>
      </c>
      <c r="W18" s="24" t="s">
        <v>22</v>
      </c>
      <c r="X18" s="24"/>
      <c r="Y18" s="24"/>
      <c r="Z18" s="24"/>
      <c r="AA18" s="30"/>
      <c r="AB18" s="69">
        <f t="shared" ref="AB18:AK18" si="8">+AB6+AB12+AB15</f>
        <v>44184</v>
      </c>
      <c r="AC18" s="70">
        <f t="shared" si="8"/>
        <v>37499</v>
      </c>
      <c r="AD18" s="70">
        <f t="shared" si="8"/>
        <v>53298</v>
      </c>
      <c r="AE18" s="70">
        <f t="shared" si="8"/>
        <v>22686</v>
      </c>
      <c r="AF18" s="70">
        <f t="shared" si="8"/>
        <v>97482</v>
      </c>
      <c r="AG18" s="71">
        <f t="shared" si="8"/>
        <v>60185</v>
      </c>
      <c r="AH18" s="72">
        <f t="shared" si="8"/>
        <v>0</v>
      </c>
      <c r="AI18" s="72">
        <f t="shared" si="8"/>
        <v>0</v>
      </c>
      <c r="AJ18" s="70">
        <f t="shared" si="8"/>
        <v>37297</v>
      </c>
      <c r="AK18" s="73">
        <f t="shared" si="8"/>
        <v>0</v>
      </c>
      <c r="AL18" s="47"/>
      <c r="AM18" s="70">
        <f>+AM6+AM12+AM15</f>
        <v>0</v>
      </c>
      <c r="AN18" s="73">
        <f>+AN6+AN12+AN15</f>
        <v>60185</v>
      </c>
    </row>
    <row r="19" spans="1:40" ht="15.75">
      <c r="A19" s="643">
        <f t="shared" si="3"/>
        <v>11</v>
      </c>
      <c r="B19" s="1167" t="s">
        <v>35</v>
      </c>
      <c r="C19" s="1168"/>
      <c r="D19" s="1168"/>
      <c r="E19" s="1169"/>
      <c r="F19" s="678"/>
      <c r="G19" s="645"/>
      <c r="H19" s="646"/>
      <c r="I19" s="646"/>
      <c r="J19" s="646"/>
      <c r="K19" s="646">
        <f t="shared" si="1"/>
        <v>0</v>
      </c>
      <c r="L19" s="647">
        <f t="shared" si="1"/>
        <v>0</v>
      </c>
      <c r="M19" s="648"/>
      <c r="N19" s="648"/>
      <c r="O19" s="646">
        <f t="shared" si="0"/>
        <v>0</v>
      </c>
      <c r="P19" s="649"/>
      <c r="Q19" s="642"/>
      <c r="R19" s="646"/>
      <c r="S19" s="649">
        <f t="shared" si="2"/>
        <v>0</v>
      </c>
    </row>
    <row r="20" spans="1:40" ht="15.75">
      <c r="A20" s="643"/>
      <c r="B20" s="679"/>
      <c r="C20" s="680" t="s">
        <v>255</v>
      </c>
      <c r="D20" s="680"/>
      <c r="E20" s="680"/>
      <c r="F20" s="674"/>
      <c r="G20" s="661">
        <v>6139</v>
      </c>
      <c r="H20" s="662">
        <v>14379</v>
      </c>
      <c r="I20" s="662">
        <v>0</v>
      </c>
      <c r="J20" s="662">
        <v>0</v>
      </c>
      <c r="K20" s="662">
        <f>SUM(G20)</f>
        <v>6139</v>
      </c>
      <c r="L20" s="663">
        <f>SUM(H20)</f>
        <v>14379</v>
      </c>
      <c r="M20" s="664">
        <v>85</v>
      </c>
      <c r="N20" s="664"/>
      <c r="O20" s="662">
        <v>0</v>
      </c>
      <c r="P20" s="665"/>
      <c r="Q20" s="642"/>
      <c r="R20" s="662"/>
      <c r="S20" s="665">
        <f>SUM(L20)</f>
        <v>14379</v>
      </c>
    </row>
    <row r="21" spans="1:40" ht="16.5" thickBot="1">
      <c r="A21" s="650">
        <f>+A19+1</f>
        <v>12</v>
      </c>
      <c r="B21" s="1170" t="s">
        <v>256</v>
      </c>
      <c r="C21" s="1171"/>
      <c r="D21" s="1171"/>
      <c r="E21" s="1172"/>
      <c r="F21" s="681"/>
      <c r="G21" s="661">
        <v>0</v>
      </c>
      <c r="H21" s="662">
        <v>1268</v>
      </c>
      <c r="I21" s="662">
        <v>0</v>
      </c>
      <c r="J21" s="662">
        <v>0</v>
      </c>
      <c r="K21" s="662">
        <v>0</v>
      </c>
      <c r="L21" s="663">
        <f t="shared" si="1"/>
        <v>1268</v>
      </c>
      <c r="M21" s="664">
        <v>85</v>
      </c>
      <c r="N21" s="664"/>
      <c r="O21" s="662">
        <v>0</v>
      </c>
      <c r="P21" s="665"/>
      <c r="Q21" s="660"/>
      <c r="R21" s="662"/>
      <c r="S21" s="665">
        <f t="shared" si="2"/>
        <v>1268</v>
      </c>
    </row>
    <row r="22" spans="1:40" ht="16.5" thickBot="1">
      <c r="A22" s="682">
        <f t="shared" si="3"/>
        <v>13</v>
      </c>
      <c r="B22" s="683" t="s">
        <v>22</v>
      </c>
      <c r="C22" s="683"/>
      <c r="D22" s="683"/>
      <c r="E22" s="683"/>
      <c r="F22" s="684"/>
      <c r="G22" s="685">
        <f t="shared" ref="G22:P22" si="9">+G6+G12+G18</f>
        <v>44184</v>
      </c>
      <c r="H22" s="686">
        <f t="shared" si="9"/>
        <v>37499</v>
      </c>
      <c r="I22" s="686">
        <f t="shared" si="9"/>
        <v>53298</v>
      </c>
      <c r="J22" s="686">
        <f t="shared" si="9"/>
        <v>22686</v>
      </c>
      <c r="K22" s="686">
        <f t="shared" si="9"/>
        <v>97482</v>
      </c>
      <c r="L22" s="687">
        <f t="shared" si="9"/>
        <v>60185</v>
      </c>
      <c r="M22" s="688">
        <f t="shared" si="9"/>
        <v>0</v>
      </c>
      <c r="N22" s="688">
        <f t="shared" si="9"/>
        <v>0</v>
      </c>
      <c r="O22" s="686">
        <f t="shared" si="9"/>
        <v>37297</v>
      </c>
      <c r="P22" s="689">
        <f t="shared" si="9"/>
        <v>0</v>
      </c>
      <c r="Q22" s="642"/>
      <c r="R22" s="686">
        <f>+R6+R12+R18</f>
        <v>0</v>
      </c>
      <c r="S22" s="689">
        <f>+S6+S12+S18</f>
        <v>60185</v>
      </c>
    </row>
  </sheetData>
  <mergeCells count="43">
    <mergeCell ref="S3:S4"/>
    <mergeCell ref="A3:A5"/>
    <mergeCell ref="B3:E5"/>
    <mergeCell ref="F3:F5"/>
    <mergeCell ref="G3:H3"/>
    <mergeCell ref="I3:J3"/>
    <mergeCell ref="K3:L3"/>
    <mergeCell ref="B17:E17"/>
    <mergeCell ref="B18:E18"/>
    <mergeCell ref="B19:E19"/>
    <mergeCell ref="B21:E21"/>
    <mergeCell ref="V3:V5"/>
    <mergeCell ref="B6:E6"/>
    <mergeCell ref="B7:E7"/>
    <mergeCell ref="D11:E11"/>
    <mergeCell ref="B12:E12"/>
    <mergeCell ref="B13:E13"/>
    <mergeCell ref="B16:E16"/>
    <mergeCell ref="M3:M4"/>
    <mergeCell ref="N3:N4"/>
    <mergeCell ref="O3:O4"/>
    <mergeCell ref="P3:P4"/>
    <mergeCell ref="R3:R4"/>
    <mergeCell ref="AM3:AM4"/>
    <mergeCell ref="AN3:AN4"/>
    <mergeCell ref="W6:Z6"/>
    <mergeCell ref="W7:Z7"/>
    <mergeCell ref="AA3:AA5"/>
    <mergeCell ref="AB3:AC3"/>
    <mergeCell ref="AD3:AE3"/>
    <mergeCell ref="AF3:AG3"/>
    <mergeCell ref="AH3:AH4"/>
    <mergeCell ref="AI3:AI4"/>
    <mergeCell ref="W3:Z5"/>
    <mergeCell ref="W15:Z15"/>
    <mergeCell ref="W16:Z16"/>
    <mergeCell ref="Y17:Z17"/>
    <mergeCell ref="AJ3:AJ4"/>
    <mergeCell ref="AK3:AK4"/>
    <mergeCell ref="Y11:Z11"/>
    <mergeCell ref="W12:Z12"/>
    <mergeCell ref="W13:Z13"/>
    <mergeCell ref="Y14:Z14"/>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60.42578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71"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72"/>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236"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70150</v>
      </c>
      <c r="H6" s="43">
        <f>H7</f>
        <v>43783</v>
      </c>
      <c r="I6" s="43">
        <f>I7</f>
        <v>46129</v>
      </c>
      <c r="J6" s="43">
        <f>J7</f>
        <v>6290</v>
      </c>
      <c r="K6" s="43">
        <f>+G6+I6</f>
        <v>116279</v>
      </c>
      <c r="L6" s="44">
        <f>+H6+J6</f>
        <v>50073</v>
      </c>
      <c r="M6" s="45">
        <v>100</v>
      </c>
      <c r="N6" s="45">
        <f>N7</f>
        <v>0</v>
      </c>
      <c r="O6" s="43">
        <f t="shared" ref="O6:O15" si="0">+K6-L6</f>
        <v>66206</v>
      </c>
      <c r="P6" s="46">
        <f>P7</f>
        <v>0</v>
      </c>
      <c r="Q6" s="47"/>
      <c r="R6" s="42">
        <f>R7</f>
        <v>2664</v>
      </c>
      <c r="S6" s="46">
        <f>+L6+R6</f>
        <v>52737</v>
      </c>
      <c r="V6" s="39">
        <v>1</v>
      </c>
      <c r="W6" s="962" t="s">
        <v>14</v>
      </c>
      <c r="X6" s="962"/>
      <c r="Y6" s="962"/>
      <c r="Z6" s="962"/>
      <c r="AA6" s="35"/>
      <c r="AB6" s="42">
        <v>70150</v>
      </c>
      <c r="AC6" s="43">
        <v>43783</v>
      </c>
      <c r="AD6" s="43">
        <v>46129</v>
      </c>
      <c r="AE6" s="43">
        <v>6290</v>
      </c>
      <c r="AF6" s="43">
        <v>116279</v>
      </c>
      <c r="AG6" s="44">
        <v>50073</v>
      </c>
      <c r="AH6" s="45">
        <v>100</v>
      </c>
      <c r="AI6" s="45">
        <v>0</v>
      </c>
      <c r="AJ6" s="43">
        <v>66206</v>
      </c>
      <c r="AK6" s="46">
        <v>0</v>
      </c>
      <c r="AL6" s="47"/>
      <c r="AM6" s="43">
        <v>2664</v>
      </c>
      <c r="AN6" s="46">
        <v>52737</v>
      </c>
    </row>
    <row r="7" spans="1:40">
      <c r="A7" s="36">
        <f>A6+1</f>
        <v>2</v>
      </c>
      <c r="B7" s="970" t="s">
        <v>47</v>
      </c>
      <c r="C7" s="970"/>
      <c r="D7" s="970"/>
      <c r="E7" s="970"/>
      <c r="F7" s="28"/>
      <c r="G7" s="48">
        <f>SUM(G8:G11)</f>
        <v>70150</v>
      </c>
      <c r="H7" s="49">
        <f>SUM(H8:H11)</f>
        <v>43783</v>
      </c>
      <c r="I7" s="49">
        <f>SUM(I8:I11)</f>
        <v>46129</v>
      </c>
      <c r="J7" s="49">
        <f>SUM(J8:J11)</f>
        <v>6290</v>
      </c>
      <c r="K7" s="49">
        <f t="shared" ref="K7:L15" si="1">+G7+I7</f>
        <v>116279</v>
      </c>
      <c r="L7" s="50">
        <f t="shared" si="1"/>
        <v>50073</v>
      </c>
      <c r="M7" s="51">
        <v>100</v>
      </c>
      <c r="N7" s="49">
        <f>SUM(N8:N11)</f>
        <v>0</v>
      </c>
      <c r="O7" s="49">
        <f t="shared" si="0"/>
        <v>66206</v>
      </c>
      <c r="P7" s="52">
        <f>SUM(P8:P11)</f>
        <v>0</v>
      </c>
      <c r="Q7" s="47"/>
      <c r="R7" s="48">
        <f>SUM(R8:R11)</f>
        <v>2664</v>
      </c>
      <c r="S7" s="52">
        <f t="shared" ref="S7:S15" si="2">+L7+R7</f>
        <v>52737</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6" si="3">+A7+1</f>
        <v>3</v>
      </c>
      <c r="B8" s="6"/>
      <c r="C8" s="41" t="s">
        <v>48</v>
      </c>
      <c r="D8" s="83"/>
      <c r="E8" s="83"/>
      <c r="F8" s="242" t="s">
        <v>9</v>
      </c>
      <c r="G8" s="690">
        <v>16473</v>
      </c>
      <c r="H8" s="60">
        <f>15704-1029</f>
        <v>14675</v>
      </c>
      <c r="I8" s="60">
        <v>27645</v>
      </c>
      <c r="J8" s="60">
        <v>1029</v>
      </c>
      <c r="K8" s="60">
        <f t="shared" si="1"/>
        <v>44118</v>
      </c>
      <c r="L8" s="61">
        <f t="shared" si="1"/>
        <v>15704</v>
      </c>
      <c r="M8" s="62">
        <v>100</v>
      </c>
      <c r="N8" s="62">
        <v>0</v>
      </c>
      <c r="O8" s="49">
        <f>+K8-L8</f>
        <v>28414</v>
      </c>
      <c r="P8" s="63">
        <v>0</v>
      </c>
      <c r="Q8" s="58"/>
      <c r="R8" s="59">
        <v>847</v>
      </c>
      <c r="S8" s="63">
        <f t="shared" si="2"/>
        <v>16551</v>
      </c>
      <c r="V8" s="20">
        <f t="shared" ref="V8:V18" si="4">+V7+1</f>
        <v>3</v>
      </c>
      <c r="W8" s="6"/>
      <c r="X8" s="41" t="s">
        <v>48</v>
      </c>
      <c r="Y8" s="83"/>
      <c r="Z8" s="83"/>
      <c r="AA8" s="29"/>
      <c r="AB8" s="59"/>
      <c r="AC8" s="60"/>
      <c r="AD8" s="60"/>
      <c r="AE8" s="60"/>
      <c r="AF8" s="60"/>
      <c r="AG8" s="61"/>
      <c r="AH8" s="62"/>
      <c r="AI8" s="62"/>
      <c r="AJ8" s="49"/>
      <c r="AK8" s="63"/>
      <c r="AL8" s="58"/>
      <c r="AM8" s="60"/>
      <c r="AN8" s="63"/>
    </row>
    <row r="9" spans="1:40">
      <c r="A9" s="20">
        <f t="shared" si="3"/>
        <v>4</v>
      </c>
      <c r="B9" s="6"/>
      <c r="C9" s="41" t="s">
        <v>49</v>
      </c>
      <c r="D9" s="83"/>
      <c r="E9" s="83"/>
      <c r="F9" s="242" t="s">
        <v>9</v>
      </c>
      <c r="G9" s="690">
        <v>6105</v>
      </c>
      <c r="H9" s="54">
        <v>5911</v>
      </c>
      <c r="I9" s="60">
        <v>0</v>
      </c>
      <c r="J9" s="60">
        <v>0</v>
      </c>
      <c r="K9" s="60">
        <f t="shared" si="1"/>
        <v>6105</v>
      </c>
      <c r="L9" s="61">
        <f t="shared" si="1"/>
        <v>5911</v>
      </c>
      <c r="M9" s="62">
        <v>100</v>
      </c>
      <c r="N9" s="62">
        <v>0</v>
      </c>
      <c r="O9" s="49">
        <f t="shared" si="0"/>
        <v>194</v>
      </c>
      <c r="P9" s="63">
        <v>0</v>
      </c>
      <c r="Q9" s="58"/>
      <c r="R9" s="59">
        <v>330</v>
      </c>
      <c r="S9" s="63">
        <f t="shared" si="2"/>
        <v>6241</v>
      </c>
      <c r="V9" s="20">
        <f t="shared" si="4"/>
        <v>4</v>
      </c>
      <c r="W9" s="6"/>
      <c r="X9" s="41" t="s">
        <v>49</v>
      </c>
      <c r="Y9" s="83"/>
      <c r="Z9" s="83"/>
      <c r="AA9" s="29"/>
      <c r="AB9" s="59"/>
      <c r="AC9" s="60"/>
      <c r="AD9" s="60"/>
      <c r="AE9" s="60"/>
      <c r="AF9" s="60"/>
      <c r="AG9" s="61"/>
      <c r="AH9" s="62"/>
      <c r="AI9" s="62"/>
      <c r="AJ9" s="49"/>
      <c r="AK9" s="63"/>
      <c r="AL9" s="58"/>
      <c r="AM9" s="60"/>
      <c r="AN9" s="63"/>
    </row>
    <row r="10" spans="1:40">
      <c r="A10" s="20">
        <f t="shared" si="3"/>
        <v>5</v>
      </c>
      <c r="B10" s="6"/>
      <c r="C10" s="41" t="s">
        <v>49</v>
      </c>
      <c r="D10" s="83"/>
      <c r="E10" s="83"/>
      <c r="F10" s="29"/>
      <c r="G10" s="690">
        <v>47572</v>
      </c>
      <c r="H10" s="54">
        <v>23197</v>
      </c>
      <c r="I10" s="60">
        <v>18484</v>
      </c>
      <c r="J10" s="60">
        <v>5261</v>
      </c>
      <c r="K10" s="60">
        <f t="shared" si="1"/>
        <v>66056</v>
      </c>
      <c r="L10" s="61">
        <f t="shared" si="1"/>
        <v>28458</v>
      </c>
      <c r="M10" s="62">
        <v>100</v>
      </c>
      <c r="N10" s="62">
        <v>0</v>
      </c>
      <c r="O10" s="49">
        <f t="shared" si="0"/>
        <v>37598</v>
      </c>
      <c r="P10" s="63">
        <v>0</v>
      </c>
      <c r="Q10" s="58"/>
      <c r="R10" s="59">
        <v>1487</v>
      </c>
      <c r="S10" s="63">
        <f t="shared" si="2"/>
        <v>29945</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20">
        <f t="shared" si="3"/>
        <v>6</v>
      </c>
      <c r="B11" s="6"/>
      <c r="C11" s="41" t="s">
        <v>50</v>
      </c>
      <c r="D11" s="83"/>
      <c r="E11" s="83"/>
      <c r="F11" s="29"/>
      <c r="G11" s="59">
        <v>0</v>
      </c>
      <c r="H11" s="60">
        <v>0</v>
      </c>
      <c r="I11" s="60">
        <v>0</v>
      </c>
      <c r="J11" s="60">
        <v>0</v>
      </c>
      <c r="K11" s="60">
        <f t="shared" si="1"/>
        <v>0</v>
      </c>
      <c r="L11" s="61">
        <f t="shared" si="1"/>
        <v>0</v>
      </c>
      <c r="M11" s="62"/>
      <c r="N11" s="62">
        <v>0</v>
      </c>
      <c r="O11" s="49">
        <f t="shared" si="0"/>
        <v>0</v>
      </c>
      <c r="P11" s="63">
        <v>0</v>
      </c>
      <c r="Q11" s="58"/>
      <c r="R11" s="59">
        <v>0</v>
      </c>
      <c r="S11" s="63">
        <f t="shared" si="2"/>
        <v>0</v>
      </c>
      <c r="V11" s="20">
        <f t="shared" si="4"/>
        <v>6</v>
      </c>
      <c r="W11" s="6"/>
      <c r="X11" s="6"/>
      <c r="Y11" s="969" t="s">
        <v>16</v>
      </c>
      <c r="Z11" s="969"/>
      <c r="AA11" s="29"/>
      <c r="AB11" s="53"/>
      <c r="AC11" s="54"/>
      <c r="AD11" s="54"/>
      <c r="AE11" s="54"/>
      <c r="AF11" s="54">
        <f t="shared" ref="AF11:AG17" si="5">+AB11+AD11</f>
        <v>0</v>
      </c>
      <c r="AG11" s="55">
        <f t="shared" si="5"/>
        <v>0</v>
      </c>
      <c r="AH11" s="56"/>
      <c r="AI11" s="56"/>
      <c r="AJ11" s="49">
        <f t="shared" ref="AJ11:AJ17" si="6">+AF11-AG11</f>
        <v>0</v>
      </c>
      <c r="AK11" s="57"/>
      <c r="AL11" s="58"/>
      <c r="AM11" s="54"/>
      <c r="AN11" s="57">
        <f t="shared" ref="AN11:AN17" si="7">+AG11+AM11</f>
        <v>0</v>
      </c>
    </row>
    <row r="12" spans="1:40">
      <c r="A12" s="19">
        <f t="shared" si="3"/>
        <v>7</v>
      </c>
      <c r="B12" s="963" t="s">
        <v>25</v>
      </c>
      <c r="C12" s="964"/>
      <c r="D12" s="964"/>
      <c r="E12" s="965"/>
      <c r="F12" s="38"/>
      <c r="G12" s="64">
        <v>0</v>
      </c>
      <c r="H12" s="65">
        <v>0</v>
      </c>
      <c r="I12" s="65">
        <v>0</v>
      </c>
      <c r="J12" s="65">
        <v>0</v>
      </c>
      <c r="K12" s="65">
        <f t="shared" si="1"/>
        <v>0</v>
      </c>
      <c r="L12" s="66">
        <f t="shared" si="1"/>
        <v>0</v>
      </c>
      <c r="M12" s="67"/>
      <c r="N12" s="67">
        <v>0</v>
      </c>
      <c r="O12" s="65">
        <f t="shared" si="0"/>
        <v>0</v>
      </c>
      <c r="P12" s="68">
        <v>0</v>
      </c>
      <c r="Q12" s="47"/>
      <c r="R12" s="64">
        <v>0</v>
      </c>
      <c r="S12" s="68">
        <f t="shared" si="2"/>
        <v>0</v>
      </c>
      <c r="V12" s="19">
        <f t="shared" si="4"/>
        <v>7</v>
      </c>
      <c r="W12" s="963" t="s">
        <v>25</v>
      </c>
      <c r="X12" s="964"/>
      <c r="Y12" s="964"/>
      <c r="Z12" s="965"/>
      <c r="AA12" s="38"/>
      <c r="AB12" s="64"/>
      <c r="AC12" s="65"/>
      <c r="AD12" s="65"/>
      <c r="AE12" s="65"/>
      <c r="AF12" s="65">
        <f t="shared" si="5"/>
        <v>0</v>
      </c>
      <c r="AG12" s="66">
        <f t="shared" si="5"/>
        <v>0</v>
      </c>
      <c r="AH12" s="67"/>
      <c r="AI12" s="67"/>
      <c r="AJ12" s="65">
        <f t="shared" si="6"/>
        <v>0</v>
      </c>
      <c r="AK12" s="68"/>
      <c r="AL12" s="47"/>
      <c r="AM12" s="65"/>
      <c r="AN12" s="68">
        <f t="shared" si="7"/>
        <v>0</v>
      </c>
    </row>
    <row r="13" spans="1:40">
      <c r="A13" s="19">
        <f t="shared" si="3"/>
        <v>8</v>
      </c>
      <c r="B13" s="963" t="s">
        <v>23</v>
      </c>
      <c r="C13" s="964"/>
      <c r="D13" s="964"/>
      <c r="E13" s="965"/>
      <c r="F13" s="38"/>
      <c r="G13" s="64">
        <f>G14</f>
        <v>0</v>
      </c>
      <c r="H13" s="65">
        <f t="shared" ref="H13:J14" si="8">H14</f>
        <v>1235</v>
      </c>
      <c r="I13" s="65">
        <f t="shared" si="8"/>
        <v>0</v>
      </c>
      <c r="J13" s="65">
        <f t="shared" si="8"/>
        <v>0</v>
      </c>
      <c r="K13" s="65">
        <f t="shared" si="1"/>
        <v>0</v>
      </c>
      <c r="L13" s="66">
        <f t="shared" si="1"/>
        <v>1235</v>
      </c>
      <c r="M13" s="67">
        <v>100</v>
      </c>
      <c r="N13" s="67">
        <f>N14</f>
        <v>0</v>
      </c>
      <c r="O13" s="65">
        <f t="shared" si="0"/>
        <v>-1235</v>
      </c>
      <c r="P13" s="68">
        <f>P14</f>
        <v>0</v>
      </c>
      <c r="Q13" s="47"/>
      <c r="R13" s="64">
        <f>R14</f>
        <v>184</v>
      </c>
      <c r="S13" s="68">
        <f t="shared" si="2"/>
        <v>1419</v>
      </c>
      <c r="V13" s="36">
        <f t="shared" si="4"/>
        <v>8</v>
      </c>
      <c r="W13" s="966" t="s">
        <v>35</v>
      </c>
      <c r="X13" s="967"/>
      <c r="Y13" s="967"/>
      <c r="Z13" s="968"/>
      <c r="AA13" s="37"/>
      <c r="AB13" s="48"/>
      <c r="AC13" s="49"/>
      <c r="AD13" s="49"/>
      <c r="AE13" s="49"/>
      <c r="AF13" s="49">
        <f t="shared" si="5"/>
        <v>0</v>
      </c>
      <c r="AG13" s="50">
        <f t="shared" si="5"/>
        <v>0</v>
      </c>
      <c r="AH13" s="51"/>
      <c r="AI13" s="51"/>
      <c r="AJ13" s="49">
        <f t="shared" si="6"/>
        <v>0</v>
      </c>
      <c r="AK13" s="52"/>
      <c r="AL13" s="47"/>
      <c r="AM13" s="49"/>
      <c r="AN13" s="52">
        <f t="shared" si="7"/>
        <v>0</v>
      </c>
    </row>
    <row r="14" spans="1:40">
      <c r="A14" s="36">
        <f t="shared" si="3"/>
        <v>9</v>
      </c>
      <c r="B14" s="966" t="s">
        <v>257</v>
      </c>
      <c r="C14" s="967"/>
      <c r="D14" s="967"/>
      <c r="E14" s="968"/>
      <c r="F14" s="37"/>
      <c r="G14" s="48">
        <f>G15</f>
        <v>0</v>
      </c>
      <c r="H14" s="49">
        <f t="shared" si="8"/>
        <v>1235</v>
      </c>
      <c r="I14" s="49">
        <f t="shared" si="8"/>
        <v>0</v>
      </c>
      <c r="J14" s="49">
        <f t="shared" si="8"/>
        <v>0</v>
      </c>
      <c r="K14" s="49">
        <f t="shared" si="1"/>
        <v>0</v>
      </c>
      <c r="L14" s="50">
        <f t="shared" si="1"/>
        <v>1235</v>
      </c>
      <c r="M14" s="51">
        <v>100</v>
      </c>
      <c r="N14" s="51">
        <f>N15</f>
        <v>0</v>
      </c>
      <c r="O14" s="49">
        <f t="shared" si="0"/>
        <v>-1235</v>
      </c>
      <c r="P14" s="52">
        <f>P15</f>
        <v>0</v>
      </c>
      <c r="Q14" s="47"/>
      <c r="R14" s="48">
        <f>R15</f>
        <v>184</v>
      </c>
      <c r="S14" s="52">
        <f t="shared" si="2"/>
        <v>1419</v>
      </c>
      <c r="V14" s="20">
        <f t="shared" si="4"/>
        <v>9</v>
      </c>
      <c r="W14" s="6"/>
      <c r="X14" s="6"/>
      <c r="Y14" s="969" t="s">
        <v>51</v>
      </c>
      <c r="Z14" s="969"/>
      <c r="AA14" s="29"/>
      <c r="AB14" s="59"/>
      <c r="AC14" s="60"/>
      <c r="AD14" s="60"/>
      <c r="AE14" s="60"/>
      <c r="AF14" s="60">
        <f t="shared" si="5"/>
        <v>0</v>
      </c>
      <c r="AG14" s="61">
        <f t="shared" si="5"/>
        <v>0</v>
      </c>
      <c r="AH14" s="62"/>
      <c r="AI14" s="62"/>
      <c r="AJ14" s="60">
        <f t="shared" si="6"/>
        <v>0</v>
      </c>
      <c r="AK14" s="63"/>
      <c r="AL14" s="58"/>
      <c r="AM14" s="60"/>
      <c r="AN14" s="63">
        <f t="shared" si="7"/>
        <v>0</v>
      </c>
    </row>
    <row r="15" spans="1:40" ht="15.75" thickBot="1">
      <c r="A15" s="20">
        <f t="shared" si="3"/>
        <v>10</v>
      </c>
      <c r="B15" s="6"/>
      <c r="C15" s="6"/>
      <c r="D15" s="1012" t="s">
        <v>258</v>
      </c>
      <c r="E15" s="1012"/>
      <c r="F15" s="29"/>
      <c r="G15" s="53">
        <v>0</v>
      </c>
      <c r="H15" s="54">
        <v>1235</v>
      </c>
      <c r="I15" s="54">
        <v>0</v>
      </c>
      <c r="J15" s="54">
        <v>0</v>
      </c>
      <c r="K15" s="54">
        <f t="shared" si="1"/>
        <v>0</v>
      </c>
      <c r="L15" s="55">
        <f t="shared" si="1"/>
        <v>1235</v>
      </c>
      <c r="M15" s="56">
        <v>100</v>
      </c>
      <c r="N15" s="56">
        <v>0</v>
      </c>
      <c r="O15" s="54">
        <f t="shared" si="0"/>
        <v>-1235</v>
      </c>
      <c r="P15" s="57">
        <v>0</v>
      </c>
      <c r="Q15" s="58"/>
      <c r="R15" s="53">
        <v>184</v>
      </c>
      <c r="S15" s="57">
        <f t="shared" si="2"/>
        <v>1419</v>
      </c>
      <c r="V15" s="19">
        <f t="shared" si="4"/>
        <v>10</v>
      </c>
      <c r="W15" s="963" t="s">
        <v>23</v>
      </c>
      <c r="X15" s="964"/>
      <c r="Y15" s="964"/>
      <c r="Z15" s="965"/>
      <c r="AA15" s="38"/>
      <c r="AB15" s="64">
        <v>0</v>
      </c>
      <c r="AC15" s="65">
        <v>1235</v>
      </c>
      <c r="AD15" s="65">
        <v>0</v>
      </c>
      <c r="AE15" s="65">
        <v>0</v>
      </c>
      <c r="AF15" s="65">
        <v>0</v>
      </c>
      <c r="AG15" s="66">
        <v>1235</v>
      </c>
      <c r="AH15" s="67">
        <v>100</v>
      </c>
      <c r="AI15" s="67">
        <v>0</v>
      </c>
      <c r="AJ15" s="65">
        <v>-1235</v>
      </c>
      <c r="AK15" s="68">
        <v>0</v>
      </c>
      <c r="AL15" s="47"/>
      <c r="AM15" s="65">
        <v>184</v>
      </c>
      <c r="AN15" s="68">
        <v>1419</v>
      </c>
    </row>
    <row r="16" spans="1:40" ht="15.75" thickBot="1">
      <c r="A16" s="21">
        <f t="shared" si="3"/>
        <v>11</v>
      </c>
      <c r="B16" s="24" t="s">
        <v>22</v>
      </c>
      <c r="C16" s="24"/>
      <c r="D16" s="24"/>
      <c r="E16" s="24"/>
      <c r="F16" s="30"/>
      <c r="G16" s="69">
        <f t="shared" ref="G16:P16" si="9">+G6+G12+G13</f>
        <v>70150</v>
      </c>
      <c r="H16" s="70">
        <f t="shared" si="9"/>
        <v>45018</v>
      </c>
      <c r="I16" s="70">
        <f t="shared" si="9"/>
        <v>46129</v>
      </c>
      <c r="J16" s="70">
        <f t="shared" si="9"/>
        <v>6290</v>
      </c>
      <c r="K16" s="70">
        <f t="shared" si="9"/>
        <v>116279</v>
      </c>
      <c r="L16" s="71">
        <f t="shared" si="9"/>
        <v>51308</v>
      </c>
      <c r="M16" s="72">
        <f t="shared" si="9"/>
        <v>200</v>
      </c>
      <c r="N16" s="72">
        <f t="shared" si="9"/>
        <v>0</v>
      </c>
      <c r="O16" s="70">
        <f t="shared" si="9"/>
        <v>64971</v>
      </c>
      <c r="P16" s="73">
        <f t="shared" si="9"/>
        <v>0</v>
      </c>
      <c r="Q16" s="47"/>
      <c r="R16" s="69">
        <f>+R6+R12+R13</f>
        <v>2848</v>
      </c>
      <c r="S16" s="73">
        <f>+S6+S12+S13</f>
        <v>54156</v>
      </c>
      <c r="V16" s="36">
        <f t="shared" si="4"/>
        <v>11</v>
      </c>
      <c r="W16" s="966" t="s">
        <v>35</v>
      </c>
      <c r="X16" s="967"/>
      <c r="Y16" s="967"/>
      <c r="Z16" s="968"/>
      <c r="AA16" s="37"/>
      <c r="AB16" s="48"/>
      <c r="AC16" s="49"/>
      <c r="AD16" s="49"/>
      <c r="AE16" s="49"/>
      <c r="AF16" s="49">
        <f t="shared" si="5"/>
        <v>0</v>
      </c>
      <c r="AG16" s="50">
        <f t="shared" si="5"/>
        <v>0</v>
      </c>
      <c r="AH16" s="51"/>
      <c r="AI16" s="51"/>
      <c r="AJ16" s="49">
        <f t="shared" si="6"/>
        <v>0</v>
      </c>
      <c r="AK16" s="52"/>
      <c r="AL16" s="47"/>
      <c r="AM16" s="49"/>
      <c r="AN16" s="52">
        <f t="shared" si="7"/>
        <v>0</v>
      </c>
    </row>
    <row r="17" spans="22:40" ht="15.75" thickBot="1">
      <c r="V17" s="20">
        <f t="shared" si="4"/>
        <v>12</v>
      </c>
      <c r="W17" s="6"/>
      <c r="X17" s="6"/>
      <c r="Y17" s="969" t="s">
        <v>51</v>
      </c>
      <c r="Z17" s="969"/>
      <c r="AA17" s="29"/>
      <c r="AB17" s="53"/>
      <c r="AC17" s="54"/>
      <c r="AD17" s="54"/>
      <c r="AE17" s="54"/>
      <c r="AF17" s="54">
        <f t="shared" si="5"/>
        <v>0</v>
      </c>
      <c r="AG17" s="55">
        <f t="shared" si="5"/>
        <v>0</v>
      </c>
      <c r="AH17" s="56"/>
      <c r="AI17" s="56"/>
      <c r="AJ17" s="54">
        <f t="shared" si="6"/>
        <v>0</v>
      </c>
      <c r="AK17" s="57"/>
      <c r="AL17" s="58"/>
      <c r="AM17" s="54"/>
      <c r="AN17" s="57">
        <f t="shared" si="7"/>
        <v>0</v>
      </c>
    </row>
    <row r="18" spans="22:40" ht="15.75" thickBot="1">
      <c r="V18" s="21">
        <f t="shared" si="4"/>
        <v>13</v>
      </c>
      <c r="W18" s="24" t="s">
        <v>22</v>
      </c>
      <c r="X18" s="24"/>
      <c r="Y18" s="24"/>
      <c r="Z18" s="24"/>
      <c r="AA18" s="30"/>
      <c r="AB18" s="69">
        <f t="shared" ref="AB18:AK18" si="10">+AB6+AB12+AB15</f>
        <v>70150</v>
      </c>
      <c r="AC18" s="70">
        <f t="shared" si="10"/>
        <v>45018</v>
      </c>
      <c r="AD18" s="70">
        <f t="shared" si="10"/>
        <v>46129</v>
      </c>
      <c r="AE18" s="70">
        <f t="shared" si="10"/>
        <v>6290</v>
      </c>
      <c r="AF18" s="70">
        <f t="shared" si="10"/>
        <v>116279</v>
      </c>
      <c r="AG18" s="71">
        <f t="shared" si="10"/>
        <v>51308</v>
      </c>
      <c r="AH18" s="72">
        <f t="shared" si="10"/>
        <v>200</v>
      </c>
      <c r="AI18" s="72">
        <f t="shared" si="10"/>
        <v>0</v>
      </c>
      <c r="AJ18" s="70">
        <f t="shared" si="10"/>
        <v>64971</v>
      </c>
      <c r="AK18" s="73">
        <f t="shared" si="10"/>
        <v>0</v>
      </c>
      <c r="AL18" s="47"/>
      <c r="AM18" s="70">
        <f>+AM6+AM12+AM15</f>
        <v>2848</v>
      </c>
      <c r="AN18" s="73">
        <f>+AN6+AN12+AN15</f>
        <v>54156</v>
      </c>
    </row>
  </sheetData>
  <mergeCells count="39">
    <mergeCell ref="R3:R4"/>
    <mergeCell ref="S3:S4"/>
    <mergeCell ref="A3:A5"/>
    <mergeCell ref="B3:E5"/>
    <mergeCell ref="F3:F5"/>
    <mergeCell ref="G3:H3"/>
    <mergeCell ref="I3:J3"/>
    <mergeCell ref="K3:L3"/>
    <mergeCell ref="D15:E15"/>
    <mergeCell ref="M3:M4"/>
    <mergeCell ref="N3:N4"/>
    <mergeCell ref="O3:O4"/>
    <mergeCell ref="P3:P4"/>
    <mergeCell ref="B6:E6"/>
    <mergeCell ref="B7:E7"/>
    <mergeCell ref="B12:E12"/>
    <mergeCell ref="B13:E13"/>
    <mergeCell ref="B14:E14"/>
    <mergeCell ref="AN3:AN4"/>
    <mergeCell ref="V3:V5"/>
    <mergeCell ref="W3:Z5"/>
    <mergeCell ref="AA3:AA5"/>
    <mergeCell ref="AB3:AC3"/>
    <mergeCell ref="AD3:AE3"/>
    <mergeCell ref="AF3:AG3"/>
    <mergeCell ref="AH3:AH4"/>
    <mergeCell ref="AI3:AI4"/>
    <mergeCell ref="AJ3:AJ4"/>
    <mergeCell ref="AK3:AK4"/>
    <mergeCell ref="AM3:AM4"/>
    <mergeCell ref="W15:Z15"/>
    <mergeCell ref="W16:Z16"/>
    <mergeCell ref="Y17:Z17"/>
    <mergeCell ref="W6:Z6"/>
    <mergeCell ref="W7:Z7"/>
    <mergeCell ref="Y11:Z11"/>
    <mergeCell ref="W12:Z12"/>
    <mergeCell ref="W13:Z13"/>
    <mergeCell ref="Y14:Z14"/>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691" t="s">
        <v>43</v>
      </c>
      <c r="B1" s="692"/>
      <c r="C1" s="693"/>
      <c r="D1" s="693"/>
      <c r="E1" s="693"/>
      <c r="F1" s="693"/>
      <c r="G1" s="692"/>
      <c r="H1" s="692"/>
      <c r="I1" s="692"/>
      <c r="J1" s="692"/>
      <c r="K1" s="692"/>
      <c r="L1" s="692"/>
      <c r="M1" s="692"/>
      <c r="N1" s="692"/>
      <c r="O1" s="692"/>
      <c r="P1" s="692"/>
      <c r="Q1" s="692"/>
      <c r="R1" s="692"/>
      <c r="S1" s="692"/>
    </row>
    <row r="2" spans="1:40" ht="16.5" thickBot="1">
      <c r="A2" s="692"/>
      <c r="B2" s="693"/>
      <c r="C2" s="693"/>
      <c r="D2" s="693"/>
      <c r="E2" s="692"/>
      <c r="F2" s="692"/>
      <c r="G2" s="692"/>
      <c r="H2" s="692"/>
      <c r="I2" s="692"/>
      <c r="J2" s="692"/>
      <c r="K2" s="692"/>
      <c r="L2" s="692"/>
      <c r="M2" s="692"/>
      <c r="N2" s="692"/>
      <c r="O2" s="692"/>
      <c r="P2" s="692"/>
      <c r="Q2" s="692"/>
      <c r="R2" s="692"/>
      <c r="S2" s="694" t="s">
        <v>1</v>
      </c>
    </row>
    <row r="3" spans="1:40">
      <c r="A3" s="947" t="s">
        <v>0</v>
      </c>
      <c r="B3" s="950" t="s">
        <v>228</v>
      </c>
      <c r="C3" s="950"/>
      <c r="D3" s="950"/>
      <c r="E3" s="950"/>
      <c r="F3" s="942" t="s">
        <v>9</v>
      </c>
      <c r="G3" s="953" t="s">
        <v>17</v>
      </c>
      <c r="H3" s="954"/>
      <c r="I3" s="954" t="s">
        <v>18</v>
      </c>
      <c r="J3" s="954"/>
      <c r="K3" s="954" t="s">
        <v>19</v>
      </c>
      <c r="L3" s="955"/>
      <c r="M3" s="1205" t="s">
        <v>259</v>
      </c>
      <c r="N3" s="1207" t="s">
        <v>201</v>
      </c>
      <c r="O3" s="936" t="s">
        <v>185</v>
      </c>
      <c r="P3" s="956" t="s">
        <v>202</v>
      </c>
      <c r="Q3" s="692"/>
      <c r="R3" s="1209" t="s">
        <v>203</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11</v>
      </c>
      <c r="H4" s="7" t="s">
        <v>188</v>
      </c>
      <c r="I4" s="7" t="s">
        <v>11</v>
      </c>
      <c r="J4" s="7" t="s">
        <v>15</v>
      </c>
      <c r="K4" s="7" t="s">
        <v>11</v>
      </c>
      <c r="L4" s="26" t="s">
        <v>15</v>
      </c>
      <c r="M4" s="1206"/>
      <c r="N4" s="1208"/>
      <c r="O4" s="937"/>
      <c r="P4" s="957"/>
      <c r="Q4" s="692"/>
      <c r="R4" s="1210"/>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692"/>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35857</v>
      </c>
      <c r="H6" s="43">
        <f>H7</f>
        <v>35857</v>
      </c>
      <c r="I6" s="43">
        <f>I7</f>
        <v>18446</v>
      </c>
      <c r="J6" s="43">
        <f>J7</f>
        <v>18446</v>
      </c>
      <c r="K6" s="43">
        <f>+G6+I6</f>
        <v>54303</v>
      </c>
      <c r="L6" s="44">
        <f>+H6+J6</f>
        <v>54303</v>
      </c>
      <c r="M6" s="45"/>
      <c r="N6" s="45">
        <f>N7</f>
        <v>1079</v>
      </c>
      <c r="O6" s="43">
        <f t="shared" ref="O6:O19" si="0">+K6-L6</f>
        <v>0</v>
      </c>
      <c r="P6" s="46">
        <v>0</v>
      </c>
      <c r="Q6" s="692"/>
      <c r="R6" s="43"/>
      <c r="S6" s="46">
        <f>+L6+R6</f>
        <v>54303</v>
      </c>
      <c r="V6" s="39">
        <v>1</v>
      </c>
      <c r="W6" s="962" t="s">
        <v>14</v>
      </c>
      <c r="X6" s="962"/>
      <c r="Y6" s="962"/>
      <c r="Z6" s="962"/>
      <c r="AA6" s="35"/>
      <c r="AB6" s="42">
        <v>35857</v>
      </c>
      <c r="AC6" s="43">
        <v>35857</v>
      </c>
      <c r="AD6" s="43">
        <v>18446</v>
      </c>
      <c r="AE6" s="43">
        <v>18446</v>
      </c>
      <c r="AF6" s="43">
        <v>54303</v>
      </c>
      <c r="AG6" s="44">
        <v>54303</v>
      </c>
      <c r="AH6" s="45"/>
      <c r="AI6" s="45">
        <v>1079</v>
      </c>
      <c r="AJ6" s="43">
        <v>0</v>
      </c>
      <c r="AK6" s="46">
        <v>0</v>
      </c>
      <c r="AL6" s="47"/>
      <c r="AM6" s="43"/>
      <c r="AN6" s="46">
        <v>54303</v>
      </c>
    </row>
    <row r="7" spans="1:40">
      <c r="A7" s="36">
        <f>A6+1</f>
        <v>2</v>
      </c>
      <c r="B7" s="970" t="s">
        <v>47</v>
      </c>
      <c r="C7" s="970"/>
      <c r="D7" s="970"/>
      <c r="E7" s="970"/>
      <c r="F7" s="28"/>
      <c r="G7" s="695">
        <f>G8+G11</f>
        <v>35857</v>
      </c>
      <c r="H7" s="49">
        <f>H8+H11</f>
        <v>35857</v>
      </c>
      <c r="I7" s="49">
        <f>I8+I11</f>
        <v>18446</v>
      </c>
      <c r="J7" s="49">
        <f>J8+J11</f>
        <v>18446</v>
      </c>
      <c r="K7" s="49">
        <f>+G7+I7</f>
        <v>54303</v>
      </c>
      <c r="L7" s="50">
        <f>H7+J7</f>
        <v>54303</v>
      </c>
      <c r="M7" s="51"/>
      <c r="N7" s="49">
        <f>N8+N11</f>
        <v>1079</v>
      </c>
      <c r="O7" s="49">
        <f t="shared" si="0"/>
        <v>0</v>
      </c>
      <c r="P7" s="52"/>
      <c r="Q7" s="692"/>
      <c r="R7" s="49">
        <f>R8+R11</f>
        <v>720</v>
      </c>
      <c r="S7" s="52">
        <f t="shared" ref="S7:S19" si="1">+L7+R7</f>
        <v>55023</v>
      </c>
      <c r="V7" s="36">
        <f>V6+1</f>
        <v>2</v>
      </c>
      <c r="W7" s="970" t="s">
        <v>47</v>
      </c>
      <c r="X7" s="970"/>
      <c r="Y7" s="970"/>
      <c r="Z7" s="970"/>
      <c r="AA7" s="28"/>
      <c r="AB7" s="48"/>
      <c r="AC7" s="49"/>
      <c r="AD7" s="49"/>
      <c r="AE7" s="49"/>
      <c r="AF7" s="49"/>
      <c r="AG7" s="50"/>
      <c r="AH7" s="51"/>
      <c r="AI7" s="51"/>
      <c r="AJ7" s="49"/>
      <c r="AK7" s="52"/>
      <c r="AL7" s="47"/>
      <c r="AM7" s="49"/>
      <c r="AN7" s="52"/>
    </row>
    <row r="8" spans="1:40">
      <c r="A8" s="696">
        <f t="shared" ref="A8:A20" si="2">A7+1</f>
        <v>3</v>
      </c>
      <c r="B8" s="697"/>
      <c r="C8" s="698" t="s">
        <v>48</v>
      </c>
      <c r="D8" s="699"/>
      <c r="E8" s="699"/>
      <c r="F8" s="700"/>
      <c r="G8" s="701">
        <f t="shared" ref="G8:L8" si="3">G9+G10</f>
        <v>19074</v>
      </c>
      <c r="H8" s="702">
        <f t="shared" si="3"/>
        <v>19074</v>
      </c>
      <c r="I8" s="702">
        <f t="shared" si="3"/>
        <v>17762</v>
      </c>
      <c r="J8" s="702">
        <f t="shared" si="3"/>
        <v>17762</v>
      </c>
      <c r="K8" s="702">
        <f t="shared" si="3"/>
        <v>36836</v>
      </c>
      <c r="L8" s="703">
        <f t="shared" si="3"/>
        <v>36836</v>
      </c>
      <c r="M8" s="704">
        <v>85</v>
      </c>
      <c r="N8" s="703">
        <f>N9+N10</f>
        <v>1079</v>
      </c>
      <c r="O8" s="49">
        <f>+K8-L8</f>
        <v>0</v>
      </c>
      <c r="P8" s="63"/>
      <c r="Q8" s="692"/>
      <c r="R8" s="703">
        <f>R9+R10</f>
        <v>673</v>
      </c>
      <c r="S8" s="63">
        <f t="shared" si="1"/>
        <v>37509</v>
      </c>
      <c r="V8" s="20">
        <f t="shared" ref="V8:V18" si="4">+V7+1</f>
        <v>3</v>
      </c>
      <c r="W8" s="6"/>
      <c r="X8" s="41" t="s">
        <v>48</v>
      </c>
      <c r="Y8" s="83"/>
      <c r="Z8" s="83"/>
      <c r="AA8" s="29"/>
      <c r="AB8" s="59"/>
      <c r="AC8" s="60"/>
      <c r="AD8" s="60"/>
      <c r="AE8" s="60"/>
      <c r="AF8" s="60"/>
      <c r="AG8" s="61"/>
      <c r="AH8" s="62"/>
      <c r="AI8" s="62"/>
      <c r="AJ8" s="49"/>
      <c r="AK8" s="63"/>
      <c r="AL8" s="58"/>
      <c r="AM8" s="60"/>
      <c r="AN8" s="63"/>
    </row>
    <row r="9" spans="1:40">
      <c r="A9" s="705">
        <f t="shared" si="2"/>
        <v>4</v>
      </c>
      <c r="B9" s="706"/>
      <c r="C9" s="707"/>
      <c r="D9" s="708" t="s">
        <v>260</v>
      </c>
      <c r="E9" s="709"/>
      <c r="F9" s="710"/>
      <c r="G9" s="711">
        <v>299</v>
      </c>
      <c r="H9" s="712">
        <v>299</v>
      </c>
      <c r="I9" s="712">
        <v>0</v>
      </c>
      <c r="J9" s="712">
        <v>0</v>
      </c>
      <c r="K9" s="712">
        <f>+G9+I9</f>
        <v>299</v>
      </c>
      <c r="L9" s="713">
        <f>+H9+J9</f>
        <v>299</v>
      </c>
      <c r="M9" s="714">
        <v>85</v>
      </c>
      <c r="N9" s="714">
        <v>0</v>
      </c>
      <c r="O9" s="715">
        <f t="shared" si="0"/>
        <v>0</v>
      </c>
      <c r="P9" s="716"/>
      <c r="Q9" s="692"/>
      <c r="R9" s="712">
        <v>0</v>
      </c>
      <c r="S9" s="716">
        <f t="shared" si="1"/>
        <v>299</v>
      </c>
      <c r="V9" s="20">
        <f t="shared" si="4"/>
        <v>4</v>
      </c>
      <c r="W9" s="6"/>
      <c r="X9" s="41" t="s">
        <v>49</v>
      </c>
      <c r="Y9" s="83"/>
      <c r="Z9" s="83"/>
      <c r="AA9" s="29"/>
      <c r="AB9" s="59"/>
      <c r="AC9" s="60"/>
      <c r="AD9" s="60"/>
      <c r="AE9" s="60"/>
      <c r="AF9" s="60"/>
      <c r="AG9" s="61"/>
      <c r="AH9" s="62"/>
      <c r="AI9" s="62"/>
      <c r="AJ9" s="49"/>
      <c r="AK9" s="63"/>
      <c r="AL9" s="58"/>
      <c r="AM9" s="60"/>
      <c r="AN9" s="63"/>
    </row>
    <row r="10" spans="1:40">
      <c r="A10" s="717">
        <f t="shared" si="2"/>
        <v>5</v>
      </c>
      <c r="B10" s="718"/>
      <c r="C10" s="719"/>
      <c r="D10" s="720" t="s">
        <v>261</v>
      </c>
      <c r="E10" s="721"/>
      <c r="F10" s="722" t="s">
        <v>9</v>
      </c>
      <c r="G10" s="723">
        <f>17696+1079</f>
        <v>18775</v>
      </c>
      <c r="H10" s="724">
        <v>18775</v>
      </c>
      <c r="I10" s="724">
        <v>17762</v>
      </c>
      <c r="J10" s="724">
        <v>17762</v>
      </c>
      <c r="K10" s="724">
        <f>+G10+I10</f>
        <v>36537</v>
      </c>
      <c r="L10" s="725">
        <f>+H10+J10</f>
        <v>36537</v>
      </c>
      <c r="M10" s="726">
        <v>85</v>
      </c>
      <c r="N10" s="726">
        <v>1079</v>
      </c>
      <c r="O10" s="727">
        <f t="shared" si="0"/>
        <v>0</v>
      </c>
      <c r="P10" s="728"/>
      <c r="Q10" s="692"/>
      <c r="R10" s="724">
        <v>673</v>
      </c>
      <c r="S10" s="728">
        <f t="shared" si="1"/>
        <v>37210</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696">
        <f t="shared" si="2"/>
        <v>6</v>
      </c>
      <c r="B11" s="697"/>
      <c r="C11" s="698" t="s">
        <v>262</v>
      </c>
      <c r="D11" s="699"/>
      <c r="E11" s="699"/>
      <c r="F11" s="700"/>
      <c r="G11" s="701">
        <f t="shared" ref="G11:L11" si="5">G12+G13</f>
        <v>16783</v>
      </c>
      <c r="H11" s="702">
        <f t="shared" si="5"/>
        <v>16783</v>
      </c>
      <c r="I11" s="702">
        <f t="shared" si="5"/>
        <v>684</v>
      </c>
      <c r="J11" s="702">
        <f t="shared" si="5"/>
        <v>684</v>
      </c>
      <c r="K11" s="702">
        <f t="shared" si="5"/>
        <v>17467</v>
      </c>
      <c r="L11" s="703">
        <f t="shared" si="5"/>
        <v>17467</v>
      </c>
      <c r="M11" s="704">
        <v>85</v>
      </c>
      <c r="N11" s="702">
        <f>N12+N13</f>
        <v>0</v>
      </c>
      <c r="O11" s="49">
        <f t="shared" si="0"/>
        <v>0</v>
      </c>
      <c r="P11" s="63"/>
      <c r="Q11" s="692"/>
      <c r="R11" s="702">
        <f>R12+R13</f>
        <v>47</v>
      </c>
      <c r="S11" s="63">
        <f>+L11+R11</f>
        <v>17514</v>
      </c>
      <c r="V11" s="20">
        <f t="shared" si="4"/>
        <v>6</v>
      </c>
      <c r="W11" s="6"/>
      <c r="X11" s="6"/>
      <c r="Y11" s="969" t="s">
        <v>16</v>
      </c>
      <c r="Z11" s="969"/>
      <c r="AA11" s="29"/>
      <c r="AB11" s="53"/>
      <c r="AC11" s="54"/>
      <c r="AD11" s="54"/>
      <c r="AE11" s="54"/>
      <c r="AF11" s="54">
        <f t="shared" ref="AF11:AG17" si="6">+AB11+AD11</f>
        <v>0</v>
      </c>
      <c r="AG11" s="55">
        <f t="shared" si="6"/>
        <v>0</v>
      </c>
      <c r="AH11" s="56"/>
      <c r="AI11" s="56"/>
      <c r="AJ11" s="49">
        <f t="shared" ref="AJ11:AJ17" si="7">+AF11-AG11</f>
        <v>0</v>
      </c>
      <c r="AK11" s="57"/>
      <c r="AL11" s="58"/>
      <c r="AM11" s="54"/>
      <c r="AN11" s="57">
        <f t="shared" ref="AN11:AN17" si="8">+AG11+AM11</f>
        <v>0</v>
      </c>
    </row>
    <row r="12" spans="1:40">
      <c r="A12" s="705">
        <f t="shared" si="2"/>
        <v>7</v>
      </c>
      <c r="B12" s="729"/>
      <c r="C12" s="707"/>
      <c r="D12" s="708" t="s">
        <v>263</v>
      </c>
      <c r="E12" s="709"/>
      <c r="F12" s="710"/>
      <c r="G12" s="711">
        <f>10189+1</f>
        <v>10190</v>
      </c>
      <c r="H12" s="712">
        <f>10189+1</f>
        <v>10190</v>
      </c>
      <c r="I12" s="712">
        <v>684</v>
      </c>
      <c r="J12" s="712">
        <v>684</v>
      </c>
      <c r="K12" s="712">
        <f t="shared" ref="K12:L19" si="9">+G12+I12</f>
        <v>10874</v>
      </c>
      <c r="L12" s="713">
        <f t="shared" si="9"/>
        <v>10874</v>
      </c>
      <c r="M12" s="714">
        <v>85</v>
      </c>
      <c r="N12" s="714">
        <v>0</v>
      </c>
      <c r="O12" s="715">
        <f t="shared" si="0"/>
        <v>0</v>
      </c>
      <c r="P12" s="716"/>
      <c r="Q12" s="692"/>
      <c r="R12" s="712">
        <v>46</v>
      </c>
      <c r="S12" s="716">
        <f t="shared" si="1"/>
        <v>10920</v>
      </c>
      <c r="V12" s="19">
        <f t="shared" si="4"/>
        <v>7</v>
      </c>
      <c r="W12" s="963" t="s">
        <v>25</v>
      </c>
      <c r="X12" s="964"/>
      <c r="Y12" s="964"/>
      <c r="Z12" s="965"/>
      <c r="AA12" s="38"/>
      <c r="AB12" s="64"/>
      <c r="AC12" s="65"/>
      <c r="AD12" s="65"/>
      <c r="AE12" s="65"/>
      <c r="AF12" s="65">
        <f t="shared" si="6"/>
        <v>0</v>
      </c>
      <c r="AG12" s="66">
        <f t="shared" si="6"/>
        <v>0</v>
      </c>
      <c r="AH12" s="67"/>
      <c r="AI12" s="67"/>
      <c r="AJ12" s="65">
        <f t="shared" si="7"/>
        <v>0</v>
      </c>
      <c r="AK12" s="68"/>
      <c r="AL12" s="47"/>
      <c r="AM12" s="65"/>
      <c r="AN12" s="68">
        <f t="shared" si="8"/>
        <v>0</v>
      </c>
    </row>
    <row r="13" spans="1:40">
      <c r="A13" s="717">
        <f t="shared" si="2"/>
        <v>8</v>
      </c>
      <c r="B13" s="718"/>
      <c r="C13" s="719"/>
      <c r="D13" s="720" t="s">
        <v>264</v>
      </c>
      <c r="E13" s="721"/>
      <c r="F13" s="722" t="s">
        <v>9</v>
      </c>
      <c r="G13" s="723">
        <v>6593</v>
      </c>
      <c r="H13" s="724">
        <v>6593</v>
      </c>
      <c r="I13" s="724">
        <v>0</v>
      </c>
      <c r="J13" s="724">
        <v>0</v>
      </c>
      <c r="K13" s="724">
        <f t="shared" si="9"/>
        <v>6593</v>
      </c>
      <c r="L13" s="725">
        <f t="shared" si="9"/>
        <v>6593</v>
      </c>
      <c r="M13" s="726">
        <v>85</v>
      </c>
      <c r="N13" s="726">
        <v>0</v>
      </c>
      <c r="O13" s="727">
        <f t="shared" si="0"/>
        <v>0</v>
      </c>
      <c r="P13" s="728"/>
      <c r="Q13" s="692"/>
      <c r="R13" s="724">
        <v>1</v>
      </c>
      <c r="S13" s="728">
        <f t="shared" si="1"/>
        <v>6594</v>
      </c>
      <c r="V13" s="36">
        <f t="shared" si="4"/>
        <v>8</v>
      </c>
      <c r="W13" s="966" t="s">
        <v>35</v>
      </c>
      <c r="X13" s="967"/>
      <c r="Y13" s="967"/>
      <c r="Z13" s="968"/>
      <c r="AA13" s="37"/>
      <c r="AB13" s="48"/>
      <c r="AC13" s="49"/>
      <c r="AD13" s="49"/>
      <c r="AE13" s="49"/>
      <c r="AF13" s="49">
        <f t="shared" si="6"/>
        <v>0</v>
      </c>
      <c r="AG13" s="50">
        <f t="shared" si="6"/>
        <v>0</v>
      </c>
      <c r="AH13" s="51"/>
      <c r="AI13" s="51"/>
      <c r="AJ13" s="49">
        <f t="shared" si="7"/>
        <v>0</v>
      </c>
      <c r="AK13" s="52"/>
      <c r="AL13" s="47"/>
      <c r="AM13" s="49"/>
      <c r="AN13" s="52">
        <f t="shared" si="8"/>
        <v>0</v>
      </c>
    </row>
    <row r="14" spans="1:40">
      <c r="A14" s="696">
        <f t="shared" si="2"/>
        <v>9</v>
      </c>
      <c r="B14" s="697"/>
      <c r="C14" s="698" t="s">
        <v>50</v>
      </c>
      <c r="D14" s="699"/>
      <c r="E14" s="699"/>
      <c r="F14" s="700"/>
      <c r="G14" s="701">
        <v>0</v>
      </c>
      <c r="H14" s="702">
        <v>0</v>
      </c>
      <c r="I14" s="702">
        <v>0</v>
      </c>
      <c r="J14" s="702">
        <v>0</v>
      </c>
      <c r="K14" s="702">
        <f t="shared" si="9"/>
        <v>0</v>
      </c>
      <c r="L14" s="730">
        <f t="shared" si="9"/>
        <v>0</v>
      </c>
      <c r="M14" s="731">
        <v>85</v>
      </c>
      <c r="N14" s="731">
        <v>0</v>
      </c>
      <c r="O14" s="49">
        <f t="shared" si="0"/>
        <v>0</v>
      </c>
      <c r="P14" s="63"/>
      <c r="Q14" s="692"/>
      <c r="R14" s="60"/>
      <c r="S14" s="63">
        <f t="shared" si="1"/>
        <v>0</v>
      </c>
      <c r="V14" s="20">
        <f t="shared" si="4"/>
        <v>9</v>
      </c>
      <c r="W14" s="6"/>
      <c r="X14" s="6"/>
      <c r="Y14" s="969" t="s">
        <v>51</v>
      </c>
      <c r="Z14" s="969"/>
      <c r="AA14" s="29"/>
      <c r="AB14" s="59"/>
      <c r="AC14" s="60"/>
      <c r="AD14" s="60"/>
      <c r="AE14" s="60"/>
      <c r="AF14" s="60">
        <f t="shared" si="6"/>
        <v>0</v>
      </c>
      <c r="AG14" s="61">
        <f t="shared" si="6"/>
        <v>0</v>
      </c>
      <c r="AH14" s="62"/>
      <c r="AI14" s="62"/>
      <c r="AJ14" s="60">
        <f t="shared" si="7"/>
        <v>0</v>
      </c>
      <c r="AK14" s="63"/>
      <c r="AL14" s="58"/>
      <c r="AM14" s="60"/>
      <c r="AN14" s="63">
        <f t="shared" si="8"/>
        <v>0</v>
      </c>
    </row>
    <row r="15" spans="1:40">
      <c r="A15" s="732">
        <f t="shared" si="2"/>
        <v>10</v>
      </c>
      <c r="B15" s="733"/>
      <c r="C15" s="733"/>
      <c r="D15" s="1204"/>
      <c r="E15" s="1204"/>
      <c r="F15" s="29"/>
      <c r="G15" s="53"/>
      <c r="H15" s="54"/>
      <c r="I15" s="54"/>
      <c r="J15" s="54"/>
      <c r="K15" s="54">
        <f t="shared" si="9"/>
        <v>0</v>
      </c>
      <c r="L15" s="55">
        <f t="shared" si="9"/>
        <v>0</v>
      </c>
      <c r="M15" s="56"/>
      <c r="N15" s="56"/>
      <c r="O15" s="49">
        <f t="shared" si="0"/>
        <v>0</v>
      </c>
      <c r="P15" s="57"/>
      <c r="Q15" s="692"/>
      <c r="R15" s="54"/>
      <c r="S15" s="57">
        <f t="shared" si="1"/>
        <v>0</v>
      </c>
      <c r="V15" s="19">
        <f t="shared" si="4"/>
        <v>10</v>
      </c>
      <c r="W15" s="963" t="s">
        <v>23</v>
      </c>
      <c r="X15" s="964"/>
      <c r="Y15" s="964"/>
      <c r="Z15" s="965"/>
      <c r="AA15" s="38"/>
      <c r="AB15" s="64"/>
      <c r="AC15" s="65"/>
      <c r="AD15" s="65"/>
      <c r="AE15" s="65"/>
      <c r="AF15" s="65">
        <f t="shared" si="6"/>
        <v>0</v>
      </c>
      <c r="AG15" s="66">
        <f t="shared" si="6"/>
        <v>0</v>
      </c>
      <c r="AH15" s="67"/>
      <c r="AI15" s="67"/>
      <c r="AJ15" s="65">
        <f t="shared" si="7"/>
        <v>0</v>
      </c>
      <c r="AK15" s="68"/>
      <c r="AL15" s="47"/>
      <c r="AM15" s="65"/>
      <c r="AN15" s="68">
        <f t="shared" si="8"/>
        <v>0</v>
      </c>
    </row>
    <row r="16" spans="1:40">
      <c r="A16" s="19">
        <f t="shared" si="2"/>
        <v>11</v>
      </c>
      <c r="B16" s="963" t="s">
        <v>25</v>
      </c>
      <c r="C16" s="964"/>
      <c r="D16" s="964"/>
      <c r="E16" s="965"/>
      <c r="F16" s="38"/>
      <c r="G16" s="64">
        <f>G17</f>
        <v>0</v>
      </c>
      <c r="H16" s="65">
        <f>H17</f>
        <v>0</v>
      </c>
      <c r="I16" s="65">
        <f>I17</f>
        <v>0</v>
      </c>
      <c r="J16" s="65">
        <f>J17</f>
        <v>0</v>
      </c>
      <c r="K16" s="65">
        <f t="shared" si="9"/>
        <v>0</v>
      </c>
      <c r="L16" s="66">
        <f t="shared" si="9"/>
        <v>0</v>
      </c>
      <c r="M16" s="67"/>
      <c r="N16" s="67">
        <v>0</v>
      </c>
      <c r="O16" s="65">
        <f t="shared" si="0"/>
        <v>0</v>
      </c>
      <c r="P16" s="68">
        <f>P17</f>
        <v>0</v>
      </c>
      <c r="Q16" s="692"/>
      <c r="R16" s="65">
        <f>R17</f>
        <v>0</v>
      </c>
      <c r="S16" s="68">
        <f t="shared" si="1"/>
        <v>0</v>
      </c>
      <c r="V16" s="36">
        <f t="shared" si="4"/>
        <v>11</v>
      </c>
      <c r="W16" s="966" t="s">
        <v>35</v>
      </c>
      <c r="X16" s="967"/>
      <c r="Y16" s="967"/>
      <c r="Z16" s="968"/>
      <c r="AA16" s="37"/>
      <c r="AB16" s="48"/>
      <c r="AC16" s="49"/>
      <c r="AD16" s="49"/>
      <c r="AE16" s="49"/>
      <c r="AF16" s="49">
        <f t="shared" si="6"/>
        <v>0</v>
      </c>
      <c r="AG16" s="50">
        <f t="shared" si="6"/>
        <v>0</v>
      </c>
      <c r="AH16" s="51"/>
      <c r="AI16" s="51"/>
      <c r="AJ16" s="49">
        <f t="shared" si="7"/>
        <v>0</v>
      </c>
      <c r="AK16" s="52"/>
      <c r="AL16" s="47"/>
      <c r="AM16" s="49"/>
      <c r="AN16" s="52">
        <f t="shared" si="8"/>
        <v>0</v>
      </c>
    </row>
    <row r="17" spans="1:40" ht="15.75" thickBot="1">
      <c r="A17" s="732">
        <f t="shared" si="2"/>
        <v>12</v>
      </c>
      <c r="B17" s="733"/>
      <c r="C17" s="733"/>
      <c r="D17" s="1204"/>
      <c r="E17" s="1204"/>
      <c r="F17" s="29"/>
      <c r="G17" s="59"/>
      <c r="H17" s="60"/>
      <c r="I17" s="60"/>
      <c r="J17" s="60"/>
      <c r="K17" s="60">
        <f t="shared" si="9"/>
        <v>0</v>
      </c>
      <c r="L17" s="61">
        <f t="shared" si="9"/>
        <v>0</v>
      </c>
      <c r="M17" s="62"/>
      <c r="N17" s="62"/>
      <c r="O17" s="60">
        <f t="shared" si="0"/>
        <v>0</v>
      </c>
      <c r="P17" s="63"/>
      <c r="Q17" s="692"/>
      <c r="R17" s="60"/>
      <c r="S17" s="63">
        <f t="shared" si="1"/>
        <v>0</v>
      </c>
      <c r="V17" s="20">
        <f t="shared" si="4"/>
        <v>12</v>
      </c>
      <c r="W17" s="6"/>
      <c r="X17" s="6"/>
      <c r="Y17" s="969" t="s">
        <v>51</v>
      </c>
      <c r="Z17" s="969"/>
      <c r="AA17" s="29"/>
      <c r="AB17" s="53"/>
      <c r="AC17" s="54"/>
      <c r="AD17" s="54"/>
      <c r="AE17" s="54"/>
      <c r="AF17" s="54">
        <f t="shared" si="6"/>
        <v>0</v>
      </c>
      <c r="AG17" s="55">
        <f t="shared" si="6"/>
        <v>0</v>
      </c>
      <c r="AH17" s="56"/>
      <c r="AI17" s="56"/>
      <c r="AJ17" s="54">
        <f t="shared" si="7"/>
        <v>0</v>
      </c>
      <c r="AK17" s="57"/>
      <c r="AL17" s="58"/>
      <c r="AM17" s="54"/>
      <c r="AN17" s="57">
        <f t="shared" si="8"/>
        <v>0</v>
      </c>
    </row>
    <row r="18" spans="1:40" ht="15.75" thickBot="1">
      <c r="A18" s="19">
        <f t="shared" si="2"/>
        <v>13</v>
      </c>
      <c r="B18" s="963" t="s">
        <v>23</v>
      </c>
      <c r="C18" s="964"/>
      <c r="D18" s="964"/>
      <c r="E18" s="965"/>
      <c r="F18" s="38"/>
      <c r="G18" s="64">
        <f>G19</f>
        <v>0</v>
      </c>
      <c r="H18" s="65">
        <f>H19</f>
        <v>0</v>
      </c>
      <c r="I18" s="65">
        <f>I19</f>
        <v>0</v>
      </c>
      <c r="J18" s="65">
        <f>J19</f>
        <v>0</v>
      </c>
      <c r="K18" s="65">
        <f>+G18+I18</f>
        <v>0</v>
      </c>
      <c r="L18" s="66">
        <f>+H18+J18</f>
        <v>0</v>
      </c>
      <c r="M18" s="67"/>
      <c r="N18" s="67">
        <v>0</v>
      </c>
      <c r="O18" s="65">
        <f>+K18-L18</f>
        <v>0</v>
      </c>
      <c r="P18" s="68">
        <f>P19</f>
        <v>0</v>
      </c>
      <c r="Q18" s="692"/>
      <c r="R18" s="65">
        <f>R19</f>
        <v>0</v>
      </c>
      <c r="S18" s="68">
        <f>+L18+R18</f>
        <v>0</v>
      </c>
      <c r="V18" s="21">
        <f t="shared" si="4"/>
        <v>13</v>
      </c>
      <c r="W18" s="24" t="s">
        <v>22</v>
      </c>
      <c r="X18" s="24"/>
      <c r="Y18" s="24"/>
      <c r="Z18" s="24"/>
      <c r="AA18" s="30"/>
      <c r="AB18" s="69">
        <f t="shared" ref="AB18:AK18" si="10">+AB6+AB12+AB15</f>
        <v>35857</v>
      </c>
      <c r="AC18" s="70">
        <f t="shared" si="10"/>
        <v>35857</v>
      </c>
      <c r="AD18" s="70">
        <f t="shared" si="10"/>
        <v>18446</v>
      </c>
      <c r="AE18" s="70">
        <f t="shared" si="10"/>
        <v>18446</v>
      </c>
      <c r="AF18" s="70">
        <f t="shared" si="10"/>
        <v>54303</v>
      </c>
      <c r="AG18" s="71">
        <f t="shared" si="10"/>
        <v>54303</v>
      </c>
      <c r="AH18" s="72">
        <f t="shared" si="10"/>
        <v>0</v>
      </c>
      <c r="AI18" s="72">
        <f t="shared" si="10"/>
        <v>1079</v>
      </c>
      <c r="AJ18" s="70">
        <f t="shared" si="10"/>
        <v>0</v>
      </c>
      <c r="AK18" s="73">
        <f t="shared" si="10"/>
        <v>0</v>
      </c>
      <c r="AL18" s="47"/>
      <c r="AM18" s="70">
        <f>+AM6+AM12+AM15</f>
        <v>0</v>
      </c>
      <c r="AN18" s="73">
        <f>+AN6+AN12+AN15</f>
        <v>54303</v>
      </c>
    </row>
    <row r="19" spans="1:40" ht="15.75" thickBot="1">
      <c r="A19" s="732">
        <f t="shared" si="2"/>
        <v>14</v>
      </c>
      <c r="B19" s="733"/>
      <c r="C19" s="733"/>
      <c r="D19" s="1204"/>
      <c r="E19" s="1204"/>
      <c r="F19" s="29"/>
      <c r="G19" s="53"/>
      <c r="H19" s="54"/>
      <c r="I19" s="54"/>
      <c r="J19" s="54"/>
      <c r="K19" s="54">
        <f t="shared" si="9"/>
        <v>0</v>
      </c>
      <c r="L19" s="55">
        <f t="shared" si="9"/>
        <v>0</v>
      </c>
      <c r="M19" s="56"/>
      <c r="N19" s="56"/>
      <c r="O19" s="54">
        <f t="shared" si="0"/>
        <v>0</v>
      </c>
      <c r="P19" s="57"/>
      <c r="Q19" s="692"/>
      <c r="R19" s="54"/>
      <c r="S19" s="57">
        <f t="shared" si="1"/>
        <v>0</v>
      </c>
    </row>
    <row r="20" spans="1:40" ht="15.75" thickBot="1">
      <c r="A20" s="734">
        <f t="shared" si="2"/>
        <v>15</v>
      </c>
      <c r="B20" s="735" t="s">
        <v>22</v>
      </c>
      <c r="C20" s="735"/>
      <c r="D20" s="735"/>
      <c r="E20" s="735"/>
      <c r="F20" s="736"/>
      <c r="G20" s="737">
        <f t="shared" ref="G20:P20" si="11">+G6+G16+G18</f>
        <v>35857</v>
      </c>
      <c r="H20" s="738">
        <f t="shared" si="11"/>
        <v>35857</v>
      </c>
      <c r="I20" s="738">
        <f t="shared" si="11"/>
        <v>18446</v>
      </c>
      <c r="J20" s="738">
        <f t="shared" si="11"/>
        <v>18446</v>
      </c>
      <c r="K20" s="738">
        <f t="shared" si="11"/>
        <v>54303</v>
      </c>
      <c r="L20" s="739">
        <f t="shared" si="11"/>
        <v>54303</v>
      </c>
      <c r="M20" s="740">
        <f t="shared" si="11"/>
        <v>0</v>
      </c>
      <c r="N20" s="740">
        <f t="shared" si="11"/>
        <v>1079</v>
      </c>
      <c r="O20" s="738">
        <f t="shared" si="11"/>
        <v>0</v>
      </c>
      <c r="P20" s="741">
        <f t="shared" si="11"/>
        <v>0</v>
      </c>
      <c r="Q20" s="742"/>
      <c r="R20" s="738">
        <f>+R6+R16+R18</f>
        <v>0</v>
      </c>
      <c r="S20" s="741">
        <f>+S6+S16+S18</f>
        <v>54303</v>
      </c>
    </row>
  </sheetData>
  <mergeCells count="40">
    <mergeCell ref="K3:L3"/>
    <mergeCell ref="A3:A5"/>
    <mergeCell ref="B3:E5"/>
    <mergeCell ref="F3:F5"/>
    <mergeCell ref="G3:H3"/>
    <mergeCell ref="I3:J3"/>
    <mergeCell ref="N3:N4"/>
    <mergeCell ref="O3:O4"/>
    <mergeCell ref="P3:P4"/>
    <mergeCell ref="R3:R4"/>
    <mergeCell ref="S3:S4"/>
    <mergeCell ref="D19:E19"/>
    <mergeCell ref="V3:V5"/>
    <mergeCell ref="W3:Z5"/>
    <mergeCell ref="AA3:AA5"/>
    <mergeCell ref="AB3:AC3"/>
    <mergeCell ref="Y14:Z14"/>
    <mergeCell ref="W15:Z15"/>
    <mergeCell ref="W16:Z16"/>
    <mergeCell ref="Y17:Z17"/>
    <mergeCell ref="B6:E6"/>
    <mergeCell ref="B7:E7"/>
    <mergeCell ref="D15:E15"/>
    <mergeCell ref="B16:E16"/>
    <mergeCell ref="D17:E17"/>
    <mergeCell ref="B18:E18"/>
    <mergeCell ref="M3:M4"/>
    <mergeCell ref="W13:Z13"/>
    <mergeCell ref="AF3:AG3"/>
    <mergeCell ref="AH3:AH4"/>
    <mergeCell ref="AI3:AI4"/>
    <mergeCell ref="AJ3:AJ4"/>
    <mergeCell ref="AD3:AE3"/>
    <mergeCell ref="AN3:AN4"/>
    <mergeCell ref="W6:Z6"/>
    <mergeCell ref="W7:Z7"/>
    <mergeCell ref="Y11:Z11"/>
    <mergeCell ref="W12:Z12"/>
    <mergeCell ref="AK3:AK4"/>
    <mergeCell ref="AM3:AM4"/>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zoomScale="85" zoomScaleNormal="85" workbookViewId="0"/>
  </sheetViews>
  <sheetFormatPr defaultRowHeight="15"/>
  <cols>
    <col min="1" max="1" width="4" customWidth="1"/>
    <col min="2" max="2" width="2.28515625" customWidth="1"/>
    <col min="3" max="3" width="4.7109375" customWidth="1"/>
    <col min="4" max="5" width="7.7109375" customWidth="1"/>
    <col min="6" max="6" width="41.5703125" customWidth="1"/>
    <col min="7" max="7" width="5.42578125" customWidth="1"/>
    <col min="8" max="8" width="12.42578125" customWidth="1"/>
    <col min="9" max="9" width="10.140625" customWidth="1"/>
    <col min="10" max="10" width="11" customWidth="1"/>
    <col min="11" max="11" width="9.7109375" customWidth="1"/>
    <col min="12" max="12" width="11.28515625" customWidth="1"/>
    <col min="13" max="13" width="9.42578125" customWidth="1"/>
    <col min="14" max="14" width="10.85546875" customWidth="1"/>
    <col min="15" max="15" width="10.7109375" customWidth="1"/>
    <col min="16" max="16" width="10.42578125" customWidth="1"/>
    <col min="17" max="17" width="10.85546875" customWidth="1"/>
    <col min="18" max="18" width="2.140625" customWidth="1"/>
    <col min="19" max="20"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516" t="s">
        <v>265</v>
      </c>
      <c r="B1" s="2"/>
      <c r="C1" s="4"/>
      <c r="D1" s="4"/>
      <c r="E1" s="4"/>
      <c r="F1" s="4"/>
      <c r="G1" s="4"/>
      <c r="H1" s="2"/>
      <c r="I1" s="2"/>
      <c r="J1" s="2"/>
      <c r="K1" s="2"/>
      <c r="L1" s="2"/>
      <c r="M1" s="2"/>
      <c r="N1" s="2"/>
      <c r="O1" s="2"/>
      <c r="P1" s="2"/>
      <c r="Q1" s="2"/>
      <c r="R1" s="2"/>
      <c r="S1" s="2"/>
      <c r="T1" s="2"/>
    </row>
    <row r="2" spans="1:40" ht="16.5" thickBot="1">
      <c r="A2" s="2"/>
      <c r="B2" s="4"/>
      <c r="C2" s="4"/>
      <c r="D2" s="4"/>
      <c r="E2" s="4"/>
      <c r="F2" s="2"/>
      <c r="G2" s="2"/>
      <c r="H2" s="2"/>
      <c r="I2" s="2"/>
      <c r="J2" s="2"/>
      <c r="K2" s="2"/>
      <c r="L2" s="2"/>
      <c r="M2" s="2"/>
      <c r="N2" s="2"/>
      <c r="O2" s="2"/>
      <c r="P2" s="2"/>
      <c r="Q2" s="2"/>
      <c r="R2" s="2"/>
      <c r="S2" s="2"/>
      <c r="T2" s="18" t="s">
        <v>1</v>
      </c>
    </row>
    <row r="3" spans="1:40">
      <c r="A3" s="947" t="s">
        <v>0</v>
      </c>
      <c r="B3" s="950" t="s">
        <v>81</v>
      </c>
      <c r="C3" s="950"/>
      <c r="D3" s="950"/>
      <c r="E3" s="950"/>
      <c r="F3" s="950"/>
      <c r="G3" s="942" t="s">
        <v>55</v>
      </c>
      <c r="H3" s="953" t="s">
        <v>17</v>
      </c>
      <c r="I3" s="954"/>
      <c r="J3" s="954" t="s">
        <v>18</v>
      </c>
      <c r="K3" s="954"/>
      <c r="L3" s="954" t="s">
        <v>19</v>
      </c>
      <c r="M3" s="955"/>
      <c r="N3" s="940" t="s">
        <v>91</v>
      </c>
      <c r="O3" s="945" t="s">
        <v>92</v>
      </c>
      <c r="P3" s="936" t="s">
        <v>37</v>
      </c>
      <c r="Q3" s="956" t="s">
        <v>38</v>
      </c>
      <c r="R3" s="3"/>
      <c r="S3" s="936" t="s">
        <v>34</v>
      </c>
      <c r="T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51"/>
      <c r="G4" s="943"/>
      <c r="H4" s="12" t="s">
        <v>28</v>
      </c>
      <c r="I4" s="7" t="s">
        <v>29</v>
      </c>
      <c r="J4" s="7" t="s">
        <v>11</v>
      </c>
      <c r="K4" s="7" t="s">
        <v>15</v>
      </c>
      <c r="L4" s="7" t="s">
        <v>11</v>
      </c>
      <c r="M4" s="26" t="s">
        <v>15</v>
      </c>
      <c r="N4" s="941"/>
      <c r="O4" s="946"/>
      <c r="P4" s="937"/>
      <c r="Q4" s="957"/>
      <c r="R4" s="3"/>
      <c r="S4" s="937"/>
      <c r="T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52"/>
      <c r="G5" s="944"/>
      <c r="H5" s="8" t="s">
        <v>2</v>
      </c>
      <c r="I5" s="9" t="s">
        <v>3</v>
      </c>
      <c r="J5" s="9" t="s">
        <v>4</v>
      </c>
      <c r="K5" s="9" t="s">
        <v>5</v>
      </c>
      <c r="L5" s="9" t="s">
        <v>12</v>
      </c>
      <c r="M5" s="27" t="s">
        <v>13</v>
      </c>
      <c r="N5" s="25" t="s">
        <v>24</v>
      </c>
      <c r="O5" s="32" t="s">
        <v>26</v>
      </c>
      <c r="P5" s="10" t="s">
        <v>21</v>
      </c>
      <c r="Q5" s="11" t="s">
        <v>6</v>
      </c>
      <c r="R5" s="3"/>
      <c r="S5" s="10" t="s">
        <v>7</v>
      </c>
      <c r="T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962"/>
      <c r="G6" s="35"/>
      <c r="H6" s="743">
        <f>+H7+H11+H17</f>
        <v>76354</v>
      </c>
      <c r="I6" s="744">
        <f>+I7+I17</f>
        <v>29629</v>
      </c>
      <c r="J6" s="744">
        <f>+J7+J17</f>
        <v>22311</v>
      </c>
      <c r="K6" s="744">
        <f>SUM(K7+K17)</f>
        <v>-1160</v>
      </c>
      <c r="L6" s="744">
        <f>SUM(H6+J6)</f>
        <v>98665</v>
      </c>
      <c r="M6" s="745">
        <f>SUM(M7+M17)</f>
        <v>28469</v>
      </c>
      <c r="N6" s="746"/>
      <c r="O6" s="747"/>
      <c r="P6" s="744"/>
      <c r="Q6" s="748">
        <f>SUM(Q7)</f>
        <v>0</v>
      </c>
      <c r="R6" s="563"/>
      <c r="S6" s="749"/>
      <c r="T6" s="748">
        <f>+M6+S6</f>
        <v>28469</v>
      </c>
      <c r="V6" s="39">
        <v>1</v>
      </c>
      <c r="W6" s="962" t="s">
        <v>14</v>
      </c>
      <c r="X6" s="962"/>
      <c r="Y6" s="962"/>
      <c r="Z6" s="962"/>
      <c r="AA6" s="35"/>
      <c r="AB6" s="42">
        <v>76354</v>
      </c>
      <c r="AC6" s="43">
        <v>29629</v>
      </c>
      <c r="AD6" s="43">
        <v>22311</v>
      </c>
      <c r="AE6" s="43">
        <v>-1160</v>
      </c>
      <c r="AF6" s="43">
        <v>98665</v>
      </c>
      <c r="AG6" s="44">
        <v>28469</v>
      </c>
      <c r="AH6" s="45"/>
      <c r="AI6" s="45"/>
      <c r="AJ6" s="43"/>
      <c r="AK6" s="46">
        <v>0</v>
      </c>
      <c r="AL6" s="47"/>
      <c r="AM6" s="43"/>
      <c r="AN6" s="46">
        <v>28469</v>
      </c>
    </row>
    <row r="7" spans="1:40">
      <c r="A7" s="750">
        <f>A6+1</f>
        <v>2</v>
      </c>
      <c r="B7" s="1211" t="s">
        <v>166</v>
      </c>
      <c r="C7" s="1211"/>
      <c r="D7" s="1211"/>
      <c r="E7" s="1211"/>
      <c r="F7" s="1211"/>
      <c r="G7" s="28"/>
      <c r="H7" s="751">
        <f>SUM(H8+H11)</f>
        <v>0</v>
      </c>
      <c r="I7" s="752">
        <f>SUM(I8+I11)</f>
        <v>-785</v>
      </c>
      <c r="J7" s="752">
        <f>SUM(J3)</f>
        <v>0</v>
      </c>
      <c r="K7" s="752">
        <f>SUM(K8+K11+K14)</f>
        <v>-7089</v>
      </c>
      <c r="L7" s="752">
        <f>SUM(H7+J7)</f>
        <v>0</v>
      </c>
      <c r="M7" s="753">
        <f>SUM(I7+K7)</f>
        <v>-7874</v>
      </c>
      <c r="N7" s="576"/>
      <c r="O7" s="754"/>
      <c r="P7" s="752"/>
      <c r="Q7" s="755">
        <f>SUM(Q9)</f>
        <v>0</v>
      </c>
      <c r="R7" s="563"/>
      <c r="S7" s="552"/>
      <c r="T7" s="755">
        <f>SUM(M7+S7)</f>
        <v>-7874</v>
      </c>
      <c r="V7" s="36">
        <f>V6+1</f>
        <v>2</v>
      </c>
      <c r="W7" s="970" t="s">
        <v>47</v>
      </c>
      <c r="X7" s="970"/>
      <c r="Y7" s="970"/>
      <c r="Z7" s="970"/>
      <c r="AA7" s="28"/>
      <c r="AB7" s="48"/>
      <c r="AC7" s="49"/>
      <c r="AD7" s="49"/>
      <c r="AE7" s="49"/>
      <c r="AF7" s="49"/>
      <c r="AG7" s="50"/>
      <c r="AH7" s="51"/>
      <c r="AI7" s="51"/>
      <c r="AJ7" s="49"/>
      <c r="AK7" s="52"/>
      <c r="AL7" s="47"/>
      <c r="AM7" s="49"/>
      <c r="AN7" s="52"/>
    </row>
    <row r="8" spans="1:40">
      <c r="A8" s="20">
        <f>+A7+1</f>
        <v>3</v>
      </c>
      <c r="B8" s="756"/>
      <c r="C8" s="1212" t="s">
        <v>167</v>
      </c>
      <c r="D8" s="1213"/>
      <c r="E8" s="1214"/>
      <c r="F8" s="1214"/>
      <c r="G8" s="757"/>
      <c r="H8" s="758">
        <f>SUM(H9)</f>
        <v>0</v>
      </c>
      <c r="I8" s="759">
        <f>SUM(I9)</f>
        <v>-450</v>
      </c>
      <c r="J8" s="759">
        <f>SUM(J9)</f>
        <v>0</v>
      </c>
      <c r="K8" s="759">
        <f>SUM(K9)</f>
        <v>-606</v>
      </c>
      <c r="L8" s="759">
        <f>+H8+J8</f>
        <v>0</v>
      </c>
      <c r="M8" s="760">
        <f>SUM(I8+K8)</f>
        <v>-1056</v>
      </c>
      <c r="N8" s="577"/>
      <c r="O8" s="761"/>
      <c r="P8" s="558"/>
      <c r="Q8" s="762">
        <f>SUM(Q7)</f>
        <v>0</v>
      </c>
      <c r="R8" s="556"/>
      <c r="S8" s="558"/>
      <c r="T8" s="762">
        <f>+M8+S8</f>
        <v>-1056</v>
      </c>
      <c r="V8" s="20">
        <f t="shared" ref="V8:V18" si="0">+V7+1</f>
        <v>3</v>
      </c>
      <c r="W8" s="6"/>
      <c r="X8" s="41" t="s">
        <v>48</v>
      </c>
      <c r="Y8" s="83"/>
      <c r="Z8" s="83"/>
      <c r="AA8" s="29"/>
      <c r="AB8" s="59"/>
      <c r="AC8" s="60"/>
      <c r="AD8" s="60"/>
      <c r="AE8" s="60"/>
      <c r="AF8" s="60"/>
      <c r="AG8" s="61"/>
      <c r="AH8" s="62"/>
      <c r="AI8" s="62"/>
      <c r="AJ8" s="49"/>
      <c r="AK8" s="63"/>
      <c r="AL8" s="58"/>
      <c r="AM8" s="60"/>
      <c r="AN8" s="63"/>
    </row>
    <row r="9" spans="1:40">
      <c r="A9" s="20">
        <v>4</v>
      </c>
      <c r="B9" s="530"/>
      <c r="C9" s="763"/>
      <c r="D9" s="764" t="s">
        <v>266</v>
      </c>
      <c r="E9" s="764"/>
      <c r="F9" s="764"/>
      <c r="G9" s="757"/>
      <c r="H9" s="561">
        <v>0</v>
      </c>
      <c r="I9" s="558">
        <v>-450</v>
      </c>
      <c r="J9" s="558">
        <v>0</v>
      </c>
      <c r="K9" s="558">
        <v>-606</v>
      </c>
      <c r="L9" s="558">
        <f>SUM(H9+J9)</f>
        <v>0</v>
      </c>
      <c r="M9" s="765">
        <f>SUM(I9+K9)</f>
        <v>-1056</v>
      </c>
      <c r="N9" s="577"/>
      <c r="O9" s="577"/>
      <c r="P9" s="558"/>
      <c r="Q9" s="553">
        <v>0</v>
      </c>
      <c r="R9" s="556"/>
      <c r="S9" s="558"/>
      <c r="T9" s="553">
        <f>SUM(M9+S9)</f>
        <v>-1056</v>
      </c>
      <c r="V9" s="20">
        <f t="shared" si="0"/>
        <v>4</v>
      </c>
      <c r="W9" s="6"/>
      <c r="X9" s="41" t="s">
        <v>49</v>
      </c>
      <c r="Y9" s="83"/>
      <c r="Z9" s="83"/>
      <c r="AA9" s="29"/>
      <c r="AB9" s="59"/>
      <c r="AC9" s="60"/>
      <c r="AD9" s="60"/>
      <c r="AE9" s="60"/>
      <c r="AF9" s="60"/>
      <c r="AG9" s="61"/>
      <c r="AH9" s="62"/>
      <c r="AI9" s="62"/>
      <c r="AJ9" s="49"/>
      <c r="AK9" s="63"/>
      <c r="AL9" s="58"/>
      <c r="AM9" s="60"/>
      <c r="AN9" s="63"/>
    </row>
    <row r="10" spans="1:40">
      <c r="A10" s="20">
        <v>5</v>
      </c>
      <c r="B10" s="530"/>
      <c r="C10" s="763"/>
      <c r="D10" s="764"/>
      <c r="E10" s="764"/>
      <c r="F10" s="764"/>
      <c r="G10" s="757"/>
      <c r="H10" s="561"/>
      <c r="I10" s="558"/>
      <c r="J10" s="558"/>
      <c r="K10" s="558"/>
      <c r="L10" s="558"/>
      <c r="M10" s="765"/>
      <c r="N10" s="577"/>
      <c r="O10" s="577"/>
      <c r="P10" s="558"/>
      <c r="Q10" s="553"/>
      <c r="R10" s="556"/>
      <c r="S10" s="558"/>
      <c r="T10" s="553"/>
      <c r="V10" s="20">
        <f t="shared" si="0"/>
        <v>5</v>
      </c>
      <c r="W10" s="6"/>
      <c r="X10" s="41" t="s">
        <v>50</v>
      </c>
      <c r="Y10" s="83"/>
      <c r="Z10" s="83"/>
      <c r="AA10" s="29"/>
      <c r="AB10" s="59"/>
      <c r="AC10" s="60"/>
      <c r="AD10" s="60"/>
      <c r="AE10" s="60"/>
      <c r="AF10" s="60"/>
      <c r="AG10" s="61"/>
      <c r="AH10" s="62"/>
      <c r="AI10" s="62"/>
      <c r="AJ10" s="49"/>
      <c r="AK10" s="63"/>
      <c r="AL10" s="58"/>
      <c r="AM10" s="60"/>
      <c r="AN10" s="63"/>
    </row>
    <row r="11" spans="1:40">
      <c r="A11" s="20">
        <v>6</v>
      </c>
      <c r="B11" s="530"/>
      <c r="C11" s="763" t="s">
        <v>267</v>
      </c>
      <c r="D11" s="764" t="s">
        <v>268</v>
      </c>
      <c r="E11" s="764"/>
      <c r="F11" s="764"/>
      <c r="G11" s="757"/>
      <c r="H11" s="758">
        <f>SUM(H12)</f>
        <v>0</v>
      </c>
      <c r="I11" s="759">
        <f>SUM(I12)</f>
        <v>-335</v>
      </c>
      <c r="J11" s="759">
        <f>SUM(J12)</f>
        <v>0</v>
      </c>
      <c r="K11" s="759">
        <f>SUM(K12)</f>
        <v>-2422</v>
      </c>
      <c r="L11" s="759">
        <f>SUM(H11+J11)</f>
        <v>0</v>
      </c>
      <c r="M11" s="760">
        <f>SUM(I11+K11)</f>
        <v>-2757</v>
      </c>
      <c r="N11" s="577"/>
      <c r="O11" s="577"/>
      <c r="P11" s="558"/>
      <c r="Q11" s="762">
        <v>0</v>
      </c>
      <c r="R11" s="556"/>
      <c r="S11" s="558"/>
      <c r="T11" s="762">
        <f>SUM(M11+S11)</f>
        <v>-2757</v>
      </c>
      <c r="V11" s="20">
        <f t="shared" si="0"/>
        <v>6</v>
      </c>
      <c r="W11" s="6"/>
      <c r="X11" s="6"/>
      <c r="Y11" s="969" t="s">
        <v>16</v>
      </c>
      <c r="Z11" s="969"/>
      <c r="AA11" s="29"/>
      <c r="AB11" s="53"/>
      <c r="AC11" s="54"/>
      <c r="AD11" s="54"/>
      <c r="AE11" s="54"/>
      <c r="AF11" s="54">
        <f t="shared" ref="AF11:AG17" si="1">+AB11+AD11</f>
        <v>0</v>
      </c>
      <c r="AG11" s="55">
        <f t="shared" si="1"/>
        <v>0</v>
      </c>
      <c r="AH11" s="56"/>
      <c r="AI11" s="56"/>
      <c r="AJ11" s="49">
        <f t="shared" ref="AJ11:AJ17" si="2">+AF11-AG11</f>
        <v>0</v>
      </c>
      <c r="AK11" s="57"/>
      <c r="AL11" s="58"/>
      <c r="AM11" s="54"/>
      <c r="AN11" s="57">
        <f t="shared" ref="AN11:AN17" si="3">+AG11+AM11</f>
        <v>0</v>
      </c>
    </row>
    <row r="12" spans="1:40">
      <c r="A12" s="20">
        <v>7</v>
      </c>
      <c r="B12" s="530"/>
      <c r="C12" s="763"/>
      <c r="D12" s="764" t="s">
        <v>269</v>
      </c>
      <c r="E12" s="764"/>
      <c r="F12" s="764"/>
      <c r="G12" s="757"/>
      <c r="H12" s="561">
        <v>0</v>
      </c>
      <c r="I12" s="558">
        <v>-335</v>
      </c>
      <c r="J12" s="558">
        <v>0</v>
      </c>
      <c r="K12" s="558">
        <v>-2422</v>
      </c>
      <c r="L12" s="558">
        <f>SUM(H12+J12)</f>
        <v>0</v>
      </c>
      <c r="M12" s="765">
        <f>SUM(I12+K12)</f>
        <v>-2757</v>
      </c>
      <c r="N12" s="577"/>
      <c r="O12" s="577"/>
      <c r="P12" s="558"/>
      <c r="Q12" s="553">
        <v>0</v>
      </c>
      <c r="R12" s="556"/>
      <c r="S12" s="558"/>
      <c r="T12" s="553">
        <f>SUM(M12+S12)</f>
        <v>-2757</v>
      </c>
      <c r="V12" s="19">
        <f t="shared" si="0"/>
        <v>7</v>
      </c>
      <c r="W12" s="963" t="s">
        <v>25</v>
      </c>
      <c r="X12" s="964"/>
      <c r="Y12" s="964"/>
      <c r="Z12" s="965"/>
      <c r="AA12" s="38"/>
      <c r="AB12" s="64">
        <v>0</v>
      </c>
      <c r="AC12" s="65">
        <v>0</v>
      </c>
      <c r="AD12" s="65">
        <v>8187</v>
      </c>
      <c r="AE12" s="65">
        <v>8187</v>
      </c>
      <c r="AF12" s="65">
        <v>8187</v>
      </c>
      <c r="AG12" s="66">
        <v>8187</v>
      </c>
      <c r="AH12" s="67"/>
      <c r="AI12" s="67"/>
      <c r="AJ12" s="65"/>
      <c r="AK12" s="68">
        <v>0</v>
      </c>
      <c r="AL12" s="47"/>
      <c r="AM12" s="65"/>
      <c r="AN12" s="68">
        <v>8187</v>
      </c>
    </row>
    <row r="13" spans="1:40">
      <c r="A13" s="20">
        <v>8</v>
      </c>
      <c r="B13" s="530"/>
      <c r="C13" s="763"/>
      <c r="D13" s="764"/>
      <c r="E13" s="764"/>
      <c r="F13" s="764"/>
      <c r="G13" s="757"/>
      <c r="H13" s="561"/>
      <c r="I13" s="558"/>
      <c r="J13" s="558"/>
      <c r="K13" s="558"/>
      <c r="L13" s="558"/>
      <c r="M13" s="765"/>
      <c r="N13" s="577"/>
      <c r="O13" s="577"/>
      <c r="P13" s="558"/>
      <c r="Q13" s="553"/>
      <c r="R13" s="556"/>
      <c r="S13" s="558"/>
      <c r="T13" s="553"/>
      <c r="V13" s="36">
        <f t="shared" si="0"/>
        <v>8</v>
      </c>
      <c r="W13" s="966" t="s">
        <v>35</v>
      </c>
      <c r="X13" s="967"/>
      <c r="Y13" s="967"/>
      <c r="Z13" s="968"/>
      <c r="AA13" s="37"/>
      <c r="AB13" s="48"/>
      <c r="AC13" s="49"/>
      <c r="AD13" s="49"/>
      <c r="AE13" s="49"/>
      <c r="AF13" s="49">
        <f t="shared" si="1"/>
        <v>0</v>
      </c>
      <c r="AG13" s="50">
        <f t="shared" si="1"/>
        <v>0</v>
      </c>
      <c r="AH13" s="51"/>
      <c r="AI13" s="51"/>
      <c r="AJ13" s="49">
        <f t="shared" si="2"/>
        <v>0</v>
      </c>
      <c r="AK13" s="52"/>
      <c r="AL13" s="47"/>
      <c r="AM13" s="49"/>
      <c r="AN13" s="52">
        <f t="shared" si="3"/>
        <v>0</v>
      </c>
    </row>
    <row r="14" spans="1:40">
      <c r="A14" s="20">
        <v>9</v>
      </c>
      <c r="B14" s="530"/>
      <c r="C14" s="763" t="s">
        <v>223</v>
      </c>
      <c r="D14" s="764" t="s">
        <v>270</v>
      </c>
      <c r="E14" s="764"/>
      <c r="F14" s="764"/>
      <c r="G14" s="757"/>
      <c r="H14" s="561">
        <v>0</v>
      </c>
      <c r="I14" s="558">
        <v>0</v>
      </c>
      <c r="J14" s="558">
        <v>0</v>
      </c>
      <c r="K14" s="759">
        <f>SUM(K15)</f>
        <v>-4061</v>
      </c>
      <c r="L14" s="558">
        <v>0</v>
      </c>
      <c r="M14" s="765">
        <f>SUM(M15)</f>
        <v>-4061</v>
      </c>
      <c r="N14" s="577"/>
      <c r="O14" s="577"/>
      <c r="P14" s="558"/>
      <c r="Q14" s="553">
        <v>0</v>
      </c>
      <c r="R14" s="556"/>
      <c r="S14" s="558"/>
      <c r="T14" s="553">
        <f>SUM(M14+S14)</f>
        <v>-4061</v>
      </c>
      <c r="V14" s="20">
        <f t="shared" si="0"/>
        <v>9</v>
      </c>
      <c r="W14" s="6"/>
      <c r="X14" s="6"/>
      <c r="Y14" s="969" t="s">
        <v>51</v>
      </c>
      <c r="Z14" s="969"/>
      <c r="AA14" s="29"/>
      <c r="AB14" s="59"/>
      <c r="AC14" s="60"/>
      <c r="AD14" s="60"/>
      <c r="AE14" s="60"/>
      <c r="AF14" s="60">
        <f t="shared" si="1"/>
        <v>0</v>
      </c>
      <c r="AG14" s="61">
        <f t="shared" si="1"/>
        <v>0</v>
      </c>
      <c r="AH14" s="62"/>
      <c r="AI14" s="62"/>
      <c r="AJ14" s="60">
        <f t="shared" si="2"/>
        <v>0</v>
      </c>
      <c r="AK14" s="63"/>
      <c r="AL14" s="58"/>
      <c r="AM14" s="60"/>
      <c r="AN14" s="63">
        <f t="shared" si="3"/>
        <v>0</v>
      </c>
    </row>
    <row r="15" spans="1:40">
      <c r="A15" s="20">
        <v>10</v>
      </c>
      <c r="B15" s="530"/>
      <c r="C15" s="763"/>
      <c r="D15" s="764" t="s">
        <v>271</v>
      </c>
      <c r="E15" s="764"/>
      <c r="F15" s="764"/>
      <c r="G15" s="757"/>
      <c r="H15" s="561">
        <v>0</v>
      </c>
      <c r="I15" s="558">
        <v>0</v>
      </c>
      <c r="J15" s="558">
        <v>0</v>
      </c>
      <c r="K15" s="558">
        <v>-4061</v>
      </c>
      <c r="L15" s="558">
        <v>0</v>
      </c>
      <c r="M15" s="765">
        <f>SUM(I15+K15)</f>
        <v>-4061</v>
      </c>
      <c r="N15" s="577"/>
      <c r="O15" s="577"/>
      <c r="P15" s="558"/>
      <c r="Q15" s="553">
        <v>0</v>
      </c>
      <c r="R15" s="556"/>
      <c r="S15" s="558"/>
      <c r="T15" s="553">
        <f>SUM(M15+S15)</f>
        <v>-4061</v>
      </c>
      <c r="V15" s="19">
        <f t="shared" si="0"/>
        <v>10</v>
      </c>
      <c r="W15" s="963" t="s">
        <v>23</v>
      </c>
      <c r="X15" s="964"/>
      <c r="Y15" s="964"/>
      <c r="Z15" s="965"/>
      <c r="AA15" s="38"/>
      <c r="AB15" s="64">
        <v>3725</v>
      </c>
      <c r="AC15" s="65">
        <v>2134</v>
      </c>
      <c r="AD15" s="65">
        <v>275</v>
      </c>
      <c r="AE15" s="65">
        <v>276</v>
      </c>
      <c r="AF15" s="65">
        <v>4000</v>
      </c>
      <c r="AG15" s="66">
        <v>2410</v>
      </c>
      <c r="AH15" s="67"/>
      <c r="AI15" s="67"/>
      <c r="AJ15" s="65"/>
      <c r="AK15" s="68">
        <v>0</v>
      </c>
      <c r="AL15" s="47"/>
      <c r="AM15" s="65"/>
      <c r="AN15" s="68">
        <v>2410</v>
      </c>
    </row>
    <row r="16" spans="1:40">
      <c r="A16" s="20">
        <v>11</v>
      </c>
      <c r="B16" s="530"/>
      <c r="C16" s="41"/>
      <c r="D16" s="41"/>
      <c r="E16" s="41"/>
      <c r="F16" s="41"/>
      <c r="G16" s="766"/>
      <c r="H16" s="561"/>
      <c r="I16" s="558"/>
      <c r="J16" s="558"/>
      <c r="K16" s="558"/>
      <c r="L16" s="558"/>
      <c r="M16" s="765"/>
      <c r="N16" s="577"/>
      <c r="O16" s="577"/>
      <c r="P16" s="558"/>
      <c r="Q16" s="553"/>
      <c r="R16" s="556"/>
      <c r="S16" s="558"/>
      <c r="T16" s="553"/>
      <c r="V16" s="36">
        <f t="shared" si="0"/>
        <v>11</v>
      </c>
      <c r="W16" s="966" t="s">
        <v>35</v>
      </c>
      <c r="X16" s="967"/>
      <c r="Y16" s="967"/>
      <c r="Z16" s="968"/>
      <c r="AA16" s="37"/>
      <c r="AB16" s="48"/>
      <c r="AC16" s="49"/>
      <c r="AD16" s="49"/>
      <c r="AE16" s="49"/>
      <c r="AF16" s="49">
        <f t="shared" si="1"/>
        <v>0</v>
      </c>
      <c r="AG16" s="50">
        <f t="shared" si="1"/>
        <v>0</v>
      </c>
      <c r="AH16" s="51"/>
      <c r="AI16" s="51"/>
      <c r="AJ16" s="49">
        <f t="shared" si="2"/>
        <v>0</v>
      </c>
      <c r="AK16" s="52"/>
      <c r="AL16" s="47"/>
      <c r="AM16" s="49"/>
      <c r="AN16" s="52">
        <f t="shared" si="3"/>
        <v>0</v>
      </c>
    </row>
    <row r="17" spans="1:40" ht="15.75" thickBot="1">
      <c r="A17" s="767">
        <v>12</v>
      </c>
      <c r="B17" s="530"/>
      <c r="C17" s="1215" t="s">
        <v>162</v>
      </c>
      <c r="D17" s="1215"/>
      <c r="E17" s="1215"/>
      <c r="F17" s="1215"/>
      <c r="G17" s="766"/>
      <c r="H17" s="758">
        <f>SUM(H18+H22)</f>
        <v>76354</v>
      </c>
      <c r="I17" s="759">
        <f>SUM(I18+I22)</f>
        <v>30414</v>
      </c>
      <c r="J17" s="759">
        <f>SUM(J18+J22)</f>
        <v>22311</v>
      </c>
      <c r="K17" s="759">
        <f>SUM(K18+K22)</f>
        <v>5929</v>
      </c>
      <c r="L17" s="759">
        <f>SUM(L18+L22)</f>
        <v>98665</v>
      </c>
      <c r="M17" s="760">
        <f>SUM(I17+K17)</f>
        <v>36343</v>
      </c>
      <c r="N17" s="577"/>
      <c r="O17" s="577"/>
      <c r="P17" s="558"/>
      <c r="Q17" s="762">
        <f>SUM(Q18)</f>
        <v>0</v>
      </c>
      <c r="R17" s="556"/>
      <c r="S17" s="558"/>
      <c r="T17" s="762">
        <f>SUM(M17+S17)</f>
        <v>36343</v>
      </c>
      <c r="V17" s="20">
        <f t="shared" si="0"/>
        <v>12</v>
      </c>
      <c r="W17" s="6"/>
      <c r="X17" s="6"/>
      <c r="Y17" s="969" t="s">
        <v>51</v>
      </c>
      <c r="Z17" s="969"/>
      <c r="AA17" s="29"/>
      <c r="AB17" s="53"/>
      <c r="AC17" s="54"/>
      <c r="AD17" s="54"/>
      <c r="AE17" s="54"/>
      <c r="AF17" s="54">
        <f t="shared" si="1"/>
        <v>0</v>
      </c>
      <c r="AG17" s="55">
        <f t="shared" si="1"/>
        <v>0</v>
      </c>
      <c r="AH17" s="56"/>
      <c r="AI17" s="56"/>
      <c r="AJ17" s="54">
        <f t="shared" si="2"/>
        <v>0</v>
      </c>
      <c r="AK17" s="57"/>
      <c r="AL17" s="58"/>
      <c r="AM17" s="54"/>
      <c r="AN17" s="57">
        <f t="shared" si="3"/>
        <v>0</v>
      </c>
    </row>
    <row r="18" spans="1:40" ht="15.75" thickBot="1">
      <c r="A18" s="20">
        <v>13</v>
      </c>
      <c r="B18" s="6"/>
      <c r="C18" s="537" t="s">
        <v>272</v>
      </c>
      <c r="D18" s="768" t="s">
        <v>273</v>
      </c>
      <c r="E18" s="768"/>
      <c r="F18" s="41"/>
      <c r="G18" s="766"/>
      <c r="H18" s="561">
        <f>SUM(H19+H20)</f>
        <v>11713</v>
      </c>
      <c r="I18" s="558">
        <f>SUM(I19+I20)</f>
        <v>4471</v>
      </c>
      <c r="J18" s="558">
        <f>SUM(J19+J20)</f>
        <v>8977</v>
      </c>
      <c r="K18" s="558">
        <f>SUM(K19:K20)</f>
        <v>0</v>
      </c>
      <c r="L18" s="558">
        <f>SUM(H18+J18)</f>
        <v>20690</v>
      </c>
      <c r="M18" s="765">
        <f>SUM(I18+K18)</f>
        <v>4471</v>
      </c>
      <c r="N18" s="577"/>
      <c r="O18" s="577"/>
      <c r="P18" s="558"/>
      <c r="Q18" s="553">
        <v>0</v>
      </c>
      <c r="R18" s="556"/>
      <c r="S18" s="558"/>
      <c r="T18" s="553">
        <f>+M18+S18</f>
        <v>4471</v>
      </c>
      <c r="V18" s="21">
        <f t="shared" si="0"/>
        <v>13</v>
      </c>
      <c r="W18" s="24" t="s">
        <v>22</v>
      </c>
      <c r="X18" s="24"/>
      <c r="Y18" s="24"/>
      <c r="Z18" s="24"/>
      <c r="AA18" s="30"/>
      <c r="AB18" s="69">
        <f t="shared" ref="AB18:AK18" si="4">+AB6+AB12+AB15</f>
        <v>80079</v>
      </c>
      <c r="AC18" s="70">
        <f t="shared" si="4"/>
        <v>31763</v>
      </c>
      <c r="AD18" s="70">
        <f t="shared" si="4"/>
        <v>30773</v>
      </c>
      <c r="AE18" s="70">
        <f t="shared" si="4"/>
        <v>7303</v>
      </c>
      <c r="AF18" s="70">
        <f t="shared" si="4"/>
        <v>110852</v>
      </c>
      <c r="AG18" s="71">
        <f t="shared" si="4"/>
        <v>39066</v>
      </c>
      <c r="AH18" s="72">
        <f t="shared" si="4"/>
        <v>0</v>
      </c>
      <c r="AI18" s="72">
        <f t="shared" si="4"/>
        <v>0</v>
      </c>
      <c r="AJ18" s="70">
        <f t="shared" si="4"/>
        <v>0</v>
      </c>
      <c r="AK18" s="73">
        <f t="shared" si="4"/>
        <v>0</v>
      </c>
      <c r="AL18" s="47"/>
      <c r="AM18" s="70">
        <f>+AM6+AM12+AM15</f>
        <v>0</v>
      </c>
      <c r="AN18" s="73">
        <f>+AN6+AN12+AN15</f>
        <v>39066</v>
      </c>
    </row>
    <row r="19" spans="1:40">
      <c r="A19" s="20">
        <f>+A18+1</f>
        <v>14</v>
      </c>
      <c r="B19" s="6"/>
      <c r="C19" s="41"/>
      <c r="D19" s="6" t="s">
        <v>274</v>
      </c>
      <c r="E19" s="6"/>
      <c r="F19" s="41" t="s">
        <v>275</v>
      </c>
      <c r="G19" s="766"/>
      <c r="H19" s="561">
        <v>0</v>
      </c>
      <c r="I19" s="558">
        <v>33</v>
      </c>
      <c r="J19" s="558">
        <v>0</v>
      </c>
      <c r="K19" s="558">
        <v>0</v>
      </c>
      <c r="L19" s="558">
        <f>SUM(H19+J19)</f>
        <v>0</v>
      </c>
      <c r="M19" s="765">
        <f>SUM(I19+K19)</f>
        <v>33</v>
      </c>
      <c r="N19" s="577"/>
      <c r="O19" s="577"/>
      <c r="P19" s="558"/>
      <c r="Q19" s="553">
        <v>0</v>
      </c>
      <c r="R19" s="556"/>
      <c r="S19" s="558"/>
      <c r="T19" s="553">
        <f>SUM(M19+S19)</f>
        <v>33</v>
      </c>
    </row>
    <row r="20" spans="1:40">
      <c r="A20" s="20">
        <v>15</v>
      </c>
      <c r="B20" s="6"/>
      <c r="C20" s="41"/>
      <c r="D20" s="6" t="s">
        <v>276</v>
      </c>
      <c r="E20" s="6"/>
      <c r="F20" s="41" t="s">
        <v>127</v>
      </c>
      <c r="G20" s="766"/>
      <c r="H20" s="561">
        <v>11713</v>
      </c>
      <c r="I20" s="558">
        <v>4438</v>
      </c>
      <c r="J20" s="558">
        <v>8977</v>
      </c>
      <c r="K20" s="558">
        <v>0</v>
      </c>
      <c r="L20" s="558">
        <f>SUM(H20+J20)</f>
        <v>20690</v>
      </c>
      <c r="M20" s="765">
        <f>SUM(I20+K20)</f>
        <v>4438</v>
      </c>
      <c r="N20" s="577"/>
      <c r="O20" s="577"/>
      <c r="P20" s="558"/>
      <c r="Q20" s="553">
        <v>0</v>
      </c>
      <c r="R20" s="556"/>
      <c r="S20" s="558"/>
      <c r="T20" s="553">
        <f>SUM(M20+S20)</f>
        <v>4438</v>
      </c>
    </row>
    <row r="21" spans="1:40">
      <c r="A21" s="20">
        <v>16</v>
      </c>
      <c r="B21" s="6"/>
      <c r="C21" s="41" t="s">
        <v>277</v>
      </c>
      <c r="D21" s="6"/>
      <c r="E21" s="6"/>
      <c r="F21" s="769"/>
      <c r="G21" s="766"/>
      <c r="H21" s="561"/>
      <c r="I21" s="558"/>
      <c r="J21" s="558"/>
      <c r="K21" s="558"/>
      <c r="L21" s="558"/>
      <c r="M21" s="765"/>
      <c r="N21" s="577"/>
      <c r="O21" s="577"/>
      <c r="P21" s="558"/>
      <c r="Q21" s="553"/>
      <c r="R21" s="556"/>
      <c r="S21" s="558"/>
      <c r="T21" s="553"/>
    </row>
    <row r="22" spans="1:40">
      <c r="A22" s="20">
        <v>17</v>
      </c>
      <c r="B22" s="6" t="s">
        <v>278</v>
      </c>
      <c r="C22" s="41" t="s">
        <v>279</v>
      </c>
      <c r="D22" s="41"/>
      <c r="E22" s="41"/>
      <c r="F22" s="41"/>
      <c r="G22" s="766"/>
      <c r="H22" s="561">
        <f>SUM(H23:H26)</f>
        <v>64641</v>
      </c>
      <c r="I22" s="558">
        <f>SUM(I23:I26)</f>
        <v>25943</v>
      </c>
      <c r="J22" s="558">
        <f>SUM(J23:J26)</f>
        <v>13334</v>
      </c>
      <c r="K22" s="558">
        <f>SUM(K23:K26)</f>
        <v>5929</v>
      </c>
      <c r="L22" s="558">
        <f t="shared" ref="L22:M24" si="5">SUM(H22+J22)</f>
        <v>77975</v>
      </c>
      <c r="M22" s="765">
        <f t="shared" si="5"/>
        <v>31872</v>
      </c>
      <c r="N22" s="577"/>
      <c r="O22" s="577"/>
      <c r="P22" s="558"/>
      <c r="Q22" s="553">
        <f>SUM(Q21)</f>
        <v>0</v>
      </c>
      <c r="R22" s="556"/>
      <c r="S22" s="558"/>
      <c r="T22" s="553">
        <f>+M22+S22</f>
        <v>31872</v>
      </c>
    </row>
    <row r="23" spans="1:40">
      <c r="A23" s="20">
        <v>18</v>
      </c>
      <c r="B23" s="6"/>
      <c r="C23" s="41"/>
      <c r="D23" s="41" t="s">
        <v>280</v>
      </c>
      <c r="E23" s="41"/>
      <c r="F23" s="41" t="s">
        <v>133</v>
      </c>
      <c r="G23" s="766"/>
      <c r="H23" s="561">
        <v>41410</v>
      </c>
      <c r="I23" s="558">
        <v>12435</v>
      </c>
      <c r="J23" s="558">
        <v>0</v>
      </c>
      <c r="K23" s="558">
        <v>0</v>
      </c>
      <c r="L23" s="558">
        <f t="shared" si="5"/>
        <v>41410</v>
      </c>
      <c r="M23" s="765">
        <f t="shared" si="5"/>
        <v>12435</v>
      </c>
      <c r="N23" s="577"/>
      <c r="O23" s="577"/>
      <c r="P23" s="558"/>
      <c r="Q23" s="553">
        <v>0</v>
      </c>
      <c r="R23" s="556"/>
      <c r="S23" s="558"/>
      <c r="T23" s="553">
        <f>SUM(M23+S23)</f>
        <v>12435</v>
      </c>
    </row>
    <row r="24" spans="1:40">
      <c r="A24" s="20">
        <v>19</v>
      </c>
      <c r="B24" s="6"/>
      <c r="C24" s="41"/>
      <c r="D24" s="6" t="s">
        <v>274</v>
      </c>
      <c r="E24" s="6"/>
      <c r="F24" s="41" t="s">
        <v>281</v>
      </c>
      <c r="G24" s="766"/>
      <c r="H24" s="561">
        <v>8021</v>
      </c>
      <c r="I24" s="558">
        <v>4446</v>
      </c>
      <c r="J24" s="558">
        <v>13334</v>
      </c>
      <c r="K24" s="558">
        <v>5929</v>
      </c>
      <c r="L24" s="558">
        <f t="shared" si="5"/>
        <v>21355</v>
      </c>
      <c r="M24" s="765">
        <f t="shared" si="5"/>
        <v>10375</v>
      </c>
      <c r="N24" s="577"/>
      <c r="O24" s="577"/>
      <c r="P24" s="558"/>
      <c r="Q24" s="553">
        <v>0</v>
      </c>
      <c r="R24" s="556"/>
      <c r="S24" s="558"/>
      <c r="T24" s="553">
        <f>SUM(M24+S24)</f>
        <v>10375</v>
      </c>
    </row>
    <row r="25" spans="1:40">
      <c r="A25" s="20">
        <f>+A24+1</f>
        <v>20</v>
      </c>
      <c r="B25" s="533"/>
      <c r="C25" s="541"/>
      <c r="D25" s="768" t="s">
        <v>282</v>
      </c>
      <c r="E25" s="768"/>
      <c r="F25" s="41" t="s">
        <v>137</v>
      </c>
      <c r="G25" s="766"/>
      <c r="H25" s="561">
        <v>5004</v>
      </c>
      <c r="I25" s="558">
        <v>3145</v>
      </c>
      <c r="J25" s="558">
        <v>0</v>
      </c>
      <c r="K25" s="558">
        <v>0</v>
      </c>
      <c r="L25" s="558">
        <f>SUM(H25+K25)</f>
        <v>5004</v>
      </c>
      <c r="M25" s="765">
        <f>SUM(I25+K25)</f>
        <v>3145</v>
      </c>
      <c r="N25" s="577"/>
      <c r="O25" s="577"/>
      <c r="P25" s="558"/>
      <c r="Q25" s="553">
        <v>0</v>
      </c>
      <c r="R25" s="556"/>
      <c r="S25" s="558"/>
      <c r="T25" s="553">
        <f>+M25+S25</f>
        <v>3145</v>
      </c>
    </row>
    <row r="26" spans="1:40">
      <c r="A26" s="20">
        <v>21</v>
      </c>
      <c r="B26" s="533"/>
      <c r="C26" s="541"/>
      <c r="D26" s="768" t="s">
        <v>282</v>
      </c>
      <c r="E26" s="768"/>
      <c r="F26" s="41" t="s">
        <v>283</v>
      </c>
      <c r="G26" s="766"/>
      <c r="H26" s="770">
        <v>10206</v>
      </c>
      <c r="I26" s="771">
        <v>5917</v>
      </c>
      <c r="J26" s="771">
        <v>0</v>
      </c>
      <c r="K26" s="771">
        <v>0</v>
      </c>
      <c r="L26" s="771">
        <f>SUM(H26+J26)</f>
        <v>10206</v>
      </c>
      <c r="M26" s="772">
        <f>SUM(I26+K26)</f>
        <v>5917</v>
      </c>
      <c r="N26" s="773"/>
      <c r="O26" s="773"/>
      <c r="P26" s="771"/>
      <c r="Q26" s="774"/>
      <c r="R26" s="556"/>
      <c r="S26" s="771"/>
      <c r="T26" s="774"/>
    </row>
    <row r="27" spans="1:40">
      <c r="A27" s="20">
        <v>22</v>
      </c>
      <c r="B27" s="533"/>
      <c r="C27" s="541"/>
      <c r="D27" s="768"/>
      <c r="E27" s="768"/>
      <c r="F27" s="41"/>
      <c r="G27" s="766"/>
      <c r="H27" s="770"/>
      <c r="I27" s="771"/>
      <c r="J27" s="771"/>
      <c r="K27" s="771"/>
      <c r="L27" s="771"/>
      <c r="M27" s="772"/>
      <c r="N27" s="773"/>
      <c r="O27" s="773"/>
      <c r="P27" s="771"/>
      <c r="Q27" s="774"/>
      <c r="R27" s="556"/>
      <c r="S27" s="771"/>
      <c r="T27" s="774"/>
    </row>
    <row r="28" spans="1:40">
      <c r="A28" s="767">
        <v>23</v>
      </c>
      <c r="B28" s="775" t="s">
        <v>25</v>
      </c>
      <c r="C28" s="541"/>
      <c r="D28" s="768"/>
      <c r="E28" s="768"/>
      <c r="F28" s="41"/>
      <c r="G28" s="766"/>
      <c r="H28" s="776">
        <f t="shared" ref="H28:M30" si="6">SUM(H29)</f>
        <v>0</v>
      </c>
      <c r="I28" s="777">
        <f t="shared" si="6"/>
        <v>0</v>
      </c>
      <c r="J28" s="777">
        <f t="shared" si="6"/>
        <v>8187</v>
      </c>
      <c r="K28" s="777">
        <f t="shared" si="6"/>
        <v>8187</v>
      </c>
      <c r="L28" s="777">
        <f t="shared" si="6"/>
        <v>8187</v>
      </c>
      <c r="M28" s="778">
        <f t="shared" si="6"/>
        <v>8187</v>
      </c>
      <c r="N28" s="773"/>
      <c r="O28" s="773"/>
      <c r="P28" s="771"/>
      <c r="Q28" s="779">
        <v>0</v>
      </c>
      <c r="R28" s="556"/>
      <c r="S28" s="771"/>
      <c r="T28" s="779">
        <f>SUM(M28+S28)</f>
        <v>8187</v>
      </c>
    </row>
    <row r="29" spans="1:40">
      <c r="A29" s="767">
        <v>24</v>
      </c>
      <c r="B29" s="533"/>
      <c r="C29" s="780" t="s">
        <v>284</v>
      </c>
      <c r="D29" s="768"/>
      <c r="E29" s="768"/>
      <c r="F29" s="41"/>
      <c r="G29" s="766"/>
      <c r="H29" s="770">
        <f>SUM(H30)</f>
        <v>0</v>
      </c>
      <c r="I29" s="771">
        <f>SUM(I30)</f>
        <v>0</v>
      </c>
      <c r="J29" s="771">
        <f t="shared" si="6"/>
        <v>8187</v>
      </c>
      <c r="K29" s="771">
        <f t="shared" si="6"/>
        <v>8187</v>
      </c>
      <c r="L29" s="771">
        <f t="shared" si="6"/>
        <v>8187</v>
      </c>
      <c r="M29" s="772">
        <f t="shared" si="6"/>
        <v>8187</v>
      </c>
      <c r="N29" s="773"/>
      <c r="O29" s="773"/>
      <c r="P29" s="771"/>
      <c r="Q29" s="774">
        <v>0</v>
      </c>
      <c r="R29" s="556"/>
      <c r="S29" s="771"/>
      <c r="T29" s="774">
        <f>SUM(M29+S29)</f>
        <v>8187</v>
      </c>
    </row>
    <row r="30" spans="1:40">
      <c r="A30" s="767">
        <v>25</v>
      </c>
      <c r="B30" s="533"/>
      <c r="C30" s="780" t="s">
        <v>285</v>
      </c>
      <c r="D30" s="768"/>
      <c r="E30" s="781"/>
      <c r="F30" s="41"/>
      <c r="G30" s="766"/>
      <c r="H30" s="776">
        <f>SUM(H31)</f>
        <v>0</v>
      </c>
      <c r="I30" s="777">
        <f>SUM(I31)</f>
        <v>0</v>
      </c>
      <c r="J30" s="777">
        <f t="shared" si="6"/>
        <v>8187</v>
      </c>
      <c r="K30" s="777">
        <f t="shared" si="6"/>
        <v>8187</v>
      </c>
      <c r="L30" s="777">
        <f t="shared" si="6"/>
        <v>8187</v>
      </c>
      <c r="M30" s="778">
        <f t="shared" si="6"/>
        <v>8187</v>
      </c>
      <c r="N30" s="773"/>
      <c r="O30" s="773"/>
      <c r="P30" s="771"/>
      <c r="Q30" s="779">
        <v>0</v>
      </c>
      <c r="R30" s="556"/>
      <c r="S30" s="771"/>
      <c r="T30" s="779">
        <f>SUM(M30+S30)</f>
        <v>8187</v>
      </c>
    </row>
    <row r="31" spans="1:40">
      <c r="A31" s="20">
        <v>26</v>
      </c>
      <c r="B31" s="533"/>
      <c r="C31" s="541" t="s">
        <v>286</v>
      </c>
      <c r="D31" s="768"/>
      <c r="E31" s="781"/>
      <c r="F31" s="41"/>
      <c r="G31" s="766"/>
      <c r="H31" s="770">
        <v>0</v>
      </c>
      <c r="I31" s="771">
        <v>0</v>
      </c>
      <c r="J31" s="771">
        <v>8187</v>
      </c>
      <c r="K31" s="771">
        <v>8187</v>
      </c>
      <c r="L31" s="771">
        <f>SUM(H31+J31)</f>
        <v>8187</v>
      </c>
      <c r="M31" s="772">
        <f>SUM(I31+K31)</f>
        <v>8187</v>
      </c>
      <c r="N31" s="773"/>
      <c r="O31" s="773"/>
      <c r="P31" s="771"/>
      <c r="Q31" s="774">
        <v>0</v>
      </c>
      <c r="R31" s="556"/>
      <c r="S31" s="771"/>
      <c r="T31" s="774">
        <f>SUM(M31+S31)</f>
        <v>8187</v>
      </c>
    </row>
    <row r="32" spans="1:40">
      <c r="A32" s="20">
        <v>27</v>
      </c>
      <c r="B32" s="6"/>
      <c r="C32" s="6"/>
      <c r="D32" s="969"/>
      <c r="E32" s="969"/>
      <c r="F32" s="969" t="s">
        <v>16</v>
      </c>
      <c r="G32" s="29"/>
      <c r="H32" s="770"/>
      <c r="I32" s="771"/>
      <c r="J32" s="771"/>
      <c r="K32" s="771"/>
      <c r="L32" s="771"/>
      <c r="M32" s="772"/>
      <c r="N32" s="773"/>
      <c r="O32" s="773"/>
      <c r="P32" s="771"/>
      <c r="Q32" s="774"/>
      <c r="R32" s="556"/>
      <c r="S32" s="771"/>
      <c r="T32" s="774"/>
    </row>
    <row r="33" spans="1:20">
      <c r="A33" s="19">
        <f>+A32+1</f>
        <v>28</v>
      </c>
      <c r="B33" s="963" t="s">
        <v>23</v>
      </c>
      <c r="C33" s="964"/>
      <c r="D33" s="964"/>
      <c r="E33" s="964"/>
      <c r="F33" s="965"/>
      <c r="G33" s="38"/>
      <c r="H33" s="782">
        <f>SUM(H35)</f>
        <v>3725</v>
      </c>
      <c r="I33" s="783">
        <f>SUM(I35)</f>
        <v>2134</v>
      </c>
      <c r="J33" s="783">
        <f>SUM(J35)</f>
        <v>275</v>
      </c>
      <c r="K33" s="783">
        <f>SUM(K35)</f>
        <v>276</v>
      </c>
      <c r="L33" s="783">
        <f>SUM(L35)</f>
        <v>4000</v>
      </c>
      <c r="M33" s="784">
        <f>SUM(I33+K33)</f>
        <v>2410</v>
      </c>
      <c r="N33" s="571"/>
      <c r="O33" s="785"/>
      <c r="P33" s="783"/>
      <c r="Q33" s="786">
        <f>SUM(Q35:Q37)</f>
        <v>0</v>
      </c>
      <c r="R33" s="563"/>
      <c r="S33" s="572"/>
      <c r="T33" s="786">
        <f>SUM(M33+S33)</f>
        <v>2410</v>
      </c>
    </row>
    <row r="34" spans="1:20">
      <c r="A34" s="19">
        <v>29</v>
      </c>
      <c r="B34" s="81" t="s">
        <v>287</v>
      </c>
      <c r="C34" s="79"/>
      <c r="D34" s="79"/>
      <c r="E34" s="79"/>
      <c r="F34" s="82"/>
      <c r="G34" s="38"/>
      <c r="H34" s="782"/>
      <c r="I34" s="783"/>
      <c r="J34" s="783"/>
      <c r="K34" s="783"/>
      <c r="L34" s="783"/>
      <c r="M34" s="784"/>
      <c r="N34" s="571"/>
      <c r="O34" s="785"/>
      <c r="P34" s="783"/>
      <c r="Q34" s="786"/>
      <c r="R34" s="563"/>
      <c r="S34" s="572"/>
      <c r="T34" s="786"/>
    </row>
    <row r="35" spans="1:20">
      <c r="A35" s="36">
        <v>30</v>
      </c>
      <c r="B35" s="966" t="s">
        <v>288</v>
      </c>
      <c r="C35" s="967"/>
      <c r="D35" s="967"/>
      <c r="E35" s="967"/>
      <c r="F35" s="968"/>
      <c r="G35" s="37"/>
      <c r="H35" s="554">
        <f>SUM(H36+H40)</f>
        <v>3725</v>
      </c>
      <c r="I35" s="552">
        <f>SUM(I36+I40)</f>
        <v>2134</v>
      </c>
      <c r="J35" s="552">
        <f>SUM(J36+J40)</f>
        <v>275</v>
      </c>
      <c r="K35" s="552">
        <f>SUM(K36+K40)</f>
        <v>276</v>
      </c>
      <c r="L35" s="552">
        <f t="shared" ref="L35:M37" si="7">SUM(H35+J35)</f>
        <v>4000</v>
      </c>
      <c r="M35" s="787">
        <f t="shared" si="7"/>
        <v>2410</v>
      </c>
      <c r="N35" s="576"/>
      <c r="O35" s="576"/>
      <c r="P35" s="552"/>
      <c r="Q35" s="564">
        <v>0</v>
      </c>
      <c r="R35" s="563"/>
      <c r="S35" s="552"/>
      <c r="T35" s="564">
        <f>SUM(M35+S35)</f>
        <v>2410</v>
      </c>
    </row>
    <row r="36" spans="1:20">
      <c r="A36" s="247">
        <v>31</v>
      </c>
      <c r="B36" s="80"/>
      <c r="C36" s="788" t="s">
        <v>289</v>
      </c>
      <c r="D36" s="788"/>
      <c r="E36" s="788"/>
      <c r="F36" s="80"/>
      <c r="G36" s="37"/>
      <c r="H36" s="789">
        <f>SUM(H37)</f>
        <v>460</v>
      </c>
      <c r="I36" s="790">
        <f>SUM(I37)</f>
        <v>460</v>
      </c>
      <c r="J36" s="790">
        <f>SUM(J37:J38)</f>
        <v>275</v>
      </c>
      <c r="K36" s="790">
        <f>SUM(K37:K38)</f>
        <v>276</v>
      </c>
      <c r="L36" s="790">
        <f t="shared" si="7"/>
        <v>735</v>
      </c>
      <c r="M36" s="791">
        <f t="shared" si="7"/>
        <v>736</v>
      </c>
      <c r="N36" s="792"/>
      <c r="O36" s="792"/>
      <c r="P36" s="790"/>
      <c r="Q36" s="565">
        <v>0</v>
      </c>
      <c r="R36" s="563"/>
      <c r="S36" s="790"/>
      <c r="T36" s="565">
        <f>SUM(M36+S36)</f>
        <v>736</v>
      </c>
    </row>
    <row r="37" spans="1:20">
      <c r="A37" s="247">
        <v>32</v>
      </c>
      <c r="B37" s="80"/>
      <c r="C37" s="80"/>
      <c r="D37" s="788" t="s">
        <v>290</v>
      </c>
      <c r="E37" s="788" t="s">
        <v>291</v>
      </c>
      <c r="F37" s="788" t="s">
        <v>275</v>
      </c>
      <c r="G37" s="37"/>
      <c r="H37" s="789">
        <v>460</v>
      </c>
      <c r="I37" s="790">
        <v>460</v>
      </c>
      <c r="J37" s="790">
        <v>275</v>
      </c>
      <c r="K37" s="790">
        <v>276</v>
      </c>
      <c r="L37" s="790">
        <f t="shared" si="7"/>
        <v>735</v>
      </c>
      <c r="M37" s="791">
        <f t="shared" si="7"/>
        <v>736</v>
      </c>
      <c r="N37" s="792"/>
      <c r="O37" s="792"/>
      <c r="P37" s="790"/>
      <c r="Q37" s="565">
        <v>0</v>
      </c>
      <c r="R37" s="563"/>
      <c r="S37" s="790"/>
      <c r="T37" s="565">
        <f>SUM(M37+S37)</f>
        <v>736</v>
      </c>
    </row>
    <row r="38" spans="1:20">
      <c r="A38" s="247">
        <v>33</v>
      </c>
      <c r="B38" s="80"/>
      <c r="C38" s="80"/>
      <c r="D38" s="788" t="s">
        <v>292</v>
      </c>
      <c r="E38" s="788"/>
      <c r="F38" s="788" t="s">
        <v>127</v>
      </c>
      <c r="G38" s="37"/>
      <c r="H38" s="789">
        <v>0</v>
      </c>
      <c r="I38" s="790">
        <v>0</v>
      </c>
      <c r="J38" s="790">
        <v>0</v>
      </c>
      <c r="K38" s="790">
        <v>0</v>
      </c>
      <c r="L38" s="790">
        <f>SUM(H38+J38)</f>
        <v>0</v>
      </c>
      <c r="M38" s="791">
        <f>SUM(I38+K38)</f>
        <v>0</v>
      </c>
      <c r="N38" s="792"/>
      <c r="O38" s="792"/>
      <c r="P38" s="790"/>
      <c r="Q38" s="565">
        <v>0</v>
      </c>
      <c r="R38" s="563"/>
      <c r="S38" s="790"/>
      <c r="T38" s="565">
        <f>SUM(M38+S38)</f>
        <v>0</v>
      </c>
    </row>
    <row r="39" spans="1:20">
      <c r="A39" s="247">
        <v>34</v>
      </c>
      <c r="B39" s="80"/>
      <c r="C39" s="80"/>
      <c r="D39" s="788"/>
      <c r="E39" s="788"/>
      <c r="F39" s="80"/>
      <c r="G39" s="37"/>
      <c r="H39" s="789"/>
      <c r="I39" s="790"/>
      <c r="J39" s="790"/>
      <c r="K39" s="790"/>
      <c r="L39" s="790"/>
      <c r="M39" s="791"/>
      <c r="N39" s="792"/>
      <c r="O39" s="792"/>
      <c r="P39" s="790"/>
      <c r="Q39" s="565"/>
      <c r="R39" s="563"/>
      <c r="S39" s="790"/>
      <c r="T39" s="565"/>
    </row>
    <row r="40" spans="1:20">
      <c r="A40" s="247">
        <v>35</v>
      </c>
      <c r="B40" s="80"/>
      <c r="C40" s="80" t="s">
        <v>293</v>
      </c>
      <c r="D40" s="788"/>
      <c r="E40" s="788"/>
      <c r="F40" s="80"/>
      <c r="G40" s="37"/>
      <c r="H40" s="789">
        <f>SUM(H41:H44)</f>
        <v>3265</v>
      </c>
      <c r="I40" s="790">
        <f>SUM(I41:I44)</f>
        <v>1674</v>
      </c>
      <c r="J40" s="790">
        <f>SUM(J41:J44)</f>
        <v>0</v>
      </c>
      <c r="K40" s="790">
        <f>SUM(K41:K44)</f>
        <v>0</v>
      </c>
      <c r="L40" s="790">
        <f t="shared" ref="L40:M44" si="8">SUM(H40+J40)</f>
        <v>3265</v>
      </c>
      <c r="M40" s="791">
        <f t="shared" si="8"/>
        <v>1674</v>
      </c>
      <c r="N40" s="792"/>
      <c r="O40" s="792"/>
      <c r="P40" s="790"/>
      <c r="Q40" s="565">
        <f>SUM(Q41)</f>
        <v>0</v>
      </c>
      <c r="R40" s="563"/>
      <c r="S40" s="790"/>
      <c r="T40" s="565">
        <f>SUM(M40+S40)</f>
        <v>1674</v>
      </c>
    </row>
    <row r="41" spans="1:20">
      <c r="A41" s="247">
        <v>36</v>
      </c>
      <c r="B41" s="80"/>
      <c r="C41" s="80"/>
      <c r="D41" s="788" t="s">
        <v>294</v>
      </c>
      <c r="E41" s="788"/>
      <c r="F41" s="80"/>
      <c r="G41" s="37"/>
      <c r="H41" s="789">
        <v>0</v>
      </c>
      <c r="I41" s="790">
        <v>0</v>
      </c>
      <c r="J41" s="790">
        <v>0</v>
      </c>
      <c r="K41" s="790">
        <v>0</v>
      </c>
      <c r="L41" s="790">
        <f t="shared" si="8"/>
        <v>0</v>
      </c>
      <c r="M41" s="791">
        <f t="shared" si="8"/>
        <v>0</v>
      </c>
      <c r="N41" s="792"/>
      <c r="O41" s="792"/>
      <c r="P41" s="790"/>
      <c r="Q41" s="565">
        <v>0</v>
      </c>
      <c r="R41" s="563"/>
      <c r="S41" s="790"/>
      <c r="T41" s="565">
        <f>SUM(M41+S41)</f>
        <v>0</v>
      </c>
    </row>
    <row r="42" spans="1:20">
      <c r="A42" s="247">
        <v>37</v>
      </c>
      <c r="B42" s="80"/>
      <c r="C42" s="80"/>
      <c r="D42" s="788" t="s">
        <v>295</v>
      </c>
      <c r="E42" s="788"/>
      <c r="F42" s="788" t="s">
        <v>281</v>
      </c>
      <c r="G42" s="37"/>
      <c r="H42" s="789">
        <v>0</v>
      </c>
      <c r="I42" s="790">
        <v>0</v>
      </c>
      <c r="J42" s="790">
        <v>0</v>
      </c>
      <c r="K42" s="790">
        <v>0</v>
      </c>
      <c r="L42" s="790">
        <f t="shared" si="8"/>
        <v>0</v>
      </c>
      <c r="M42" s="791">
        <f t="shared" si="8"/>
        <v>0</v>
      </c>
      <c r="N42" s="792"/>
      <c r="O42" s="792"/>
      <c r="P42" s="790"/>
      <c r="Q42" s="565">
        <v>0</v>
      </c>
      <c r="R42" s="563"/>
      <c r="S42" s="790"/>
      <c r="T42" s="565">
        <f>SUM(M42+S42)</f>
        <v>0</v>
      </c>
    </row>
    <row r="43" spans="1:20">
      <c r="A43" s="247">
        <v>38</v>
      </c>
      <c r="B43" s="80"/>
      <c r="C43" s="80"/>
      <c r="D43" s="788" t="s">
        <v>296</v>
      </c>
      <c r="E43" s="788"/>
      <c r="F43" s="80"/>
      <c r="G43" s="37"/>
      <c r="H43" s="789">
        <v>3173</v>
      </c>
      <c r="I43" s="790">
        <v>1582</v>
      </c>
      <c r="J43" s="790">
        <v>0</v>
      </c>
      <c r="K43" s="790">
        <v>0</v>
      </c>
      <c r="L43" s="790">
        <f t="shared" si="8"/>
        <v>3173</v>
      </c>
      <c r="M43" s="791">
        <f t="shared" si="8"/>
        <v>1582</v>
      </c>
      <c r="N43" s="792"/>
      <c r="O43" s="792"/>
      <c r="P43" s="790"/>
      <c r="Q43" s="565">
        <v>0</v>
      </c>
      <c r="R43" s="563"/>
      <c r="S43" s="790"/>
      <c r="T43" s="565">
        <f>SUM(M43+S43)</f>
        <v>1582</v>
      </c>
    </row>
    <row r="44" spans="1:20">
      <c r="A44" s="247">
        <v>39</v>
      </c>
      <c r="B44" s="80"/>
      <c r="C44" s="80"/>
      <c r="D44" s="788" t="s">
        <v>297</v>
      </c>
      <c r="E44" s="788"/>
      <c r="F44" s="80"/>
      <c r="G44" s="37"/>
      <c r="H44" s="789">
        <v>92</v>
      </c>
      <c r="I44" s="790">
        <v>92</v>
      </c>
      <c r="J44" s="790">
        <v>0</v>
      </c>
      <c r="K44" s="790">
        <v>0</v>
      </c>
      <c r="L44" s="790">
        <f t="shared" si="8"/>
        <v>92</v>
      </c>
      <c r="M44" s="791">
        <f t="shared" si="8"/>
        <v>92</v>
      </c>
      <c r="N44" s="792"/>
      <c r="O44" s="792"/>
      <c r="P44" s="790"/>
      <c r="Q44" s="565">
        <v>0</v>
      </c>
      <c r="R44" s="563"/>
      <c r="S44" s="790"/>
      <c r="T44" s="565">
        <f>SUM(M44+S44)</f>
        <v>92</v>
      </c>
    </row>
    <row r="45" spans="1:20" ht="15.75" thickBot="1">
      <c r="A45" s="20">
        <v>40</v>
      </c>
      <c r="B45" s="41" t="s">
        <v>298</v>
      </c>
      <c r="C45" s="41" t="s">
        <v>277</v>
      </c>
      <c r="D45" s="41"/>
      <c r="E45" s="41"/>
      <c r="F45" s="41"/>
      <c r="G45" s="29"/>
      <c r="H45" s="561"/>
      <c r="I45" s="558"/>
      <c r="J45" s="558"/>
      <c r="K45" s="558"/>
      <c r="L45" s="558"/>
      <c r="M45" s="765"/>
      <c r="N45" s="577"/>
      <c r="O45" s="577"/>
      <c r="P45" s="558"/>
      <c r="Q45" s="553"/>
      <c r="R45" s="556"/>
      <c r="S45" s="558"/>
      <c r="T45" s="553"/>
    </row>
    <row r="46" spans="1:20" ht="15.75" thickBot="1">
      <c r="A46" s="253">
        <v>41</v>
      </c>
      <c r="B46" s="24" t="s">
        <v>22</v>
      </c>
      <c r="C46" s="24"/>
      <c r="D46" s="24"/>
      <c r="E46" s="24"/>
      <c r="F46" s="24"/>
      <c r="G46" s="30"/>
      <c r="H46" s="793">
        <f>SUM(H6+H33)</f>
        <v>80079</v>
      </c>
      <c r="I46" s="794">
        <f>SUM(I6+I33+I28)</f>
        <v>31763</v>
      </c>
      <c r="J46" s="794">
        <f>SUM(J6+J33+J28)</f>
        <v>30773</v>
      </c>
      <c r="K46" s="794">
        <f>SUM(K6+K33+K28)</f>
        <v>7303</v>
      </c>
      <c r="L46" s="794">
        <f>SUM(L6+L33+L28)</f>
        <v>110852</v>
      </c>
      <c r="M46" s="795">
        <f>SUM(M6+M33+M28)</f>
        <v>39066</v>
      </c>
      <c r="N46" s="796"/>
      <c r="O46" s="797"/>
      <c r="P46" s="794"/>
      <c r="Q46" s="798">
        <f>SUM(Q6+Q33)</f>
        <v>0</v>
      </c>
      <c r="R46" s="563"/>
      <c r="S46" s="584"/>
      <c r="T46" s="798">
        <f>SUM(M46+S46)</f>
        <v>39066</v>
      </c>
    </row>
  </sheetData>
  <mergeCells count="40">
    <mergeCell ref="L3:M3"/>
    <mergeCell ref="A3:A5"/>
    <mergeCell ref="B3:F5"/>
    <mergeCell ref="G3:G5"/>
    <mergeCell ref="H3:I3"/>
    <mergeCell ref="J3:K3"/>
    <mergeCell ref="O3:O4"/>
    <mergeCell ref="P3:P4"/>
    <mergeCell ref="Q3:Q4"/>
    <mergeCell ref="S3:S4"/>
    <mergeCell ref="T3:T4"/>
    <mergeCell ref="B35:F35"/>
    <mergeCell ref="V3:V5"/>
    <mergeCell ref="W3:Z5"/>
    <mergeCell ref="AA3:AA5"/>
    <mergeCell ref="AB3:AC3"/>
    <mergeCell ref="Y14:Z14"/>
    <mergeCell ref="W15:Z15"/>
    <mergeCell ref="W16:Z16"/>
    <mergeCell ref="Y17:Z17"/>
    <mergeCell ref="B6:F6"/>
    <mergeCell ref="B7:F7"/>
    <mergeCell ref="C8:F8"/>
    <mergeCell ref="C17:F17"/>
    <mergeCell ref="D32:F32"/>
    <mergeCell ref="B33:F33"/>
    <mergeCell ref="N3:N4"/>
    <mergeCell ref="W13:Z13"/>
    <mergeCell ref="AF3:AG3"/>
    <mergeCell ref="AH3:AH4"/>
    <mergeCell ref="AI3:AI4"/>
    <mergeCell ref="AJ3:AJ4"/>
    <mergeCell ref="AD3:AE3"/>
    <mergeCell ref="AN3:AN4"/>
    <mergeCell ref="W6:Z6"/>
    <mergeCell ref="W7:Z7"/>
    <mergeCell ref="Y11:Z11"/>
    <mergeCell ref="W12:Z12"/>
    <mergeCell ref="AK3:AK4"/>
    <mergeCell ref="AM3:AM4"/>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299</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 t="shared" ref="G6:L6" si="0">G7</f>
        <v>44283</v>
      </c>
      <c r="H6" s="42">
        <f t="shared" si="0"/>
        <v>17607</v>
      </c>
      <c r="I6" s="42">
        <f t="shared" si="0"/>
        <v>9114</v>
      </c>
      <c r="J6" s="42">
        <f t="shared" si="0"/>
        <v>1253</v>
      </c>
      <c r="K6" s="42">
        <f t="shared" si="0"/>
        <v>53397</v>
      </c>
      <c r="L6" s="42">
        <f t="shared" si="0"/>
        <v>18860</v>
      </c>
      <c r="M6" s="45"/>
      <c r="N6" s="45"/>
      <c r="O6" s="43">
        <f t="shared" ref="O6:O23" si="1">+K6-L6</f>
        <v>34537</v>
      </c>
      <c r="P6" s="46">
        <v>0</v>
      </c>
      <c r="Q6" s="47"/>
      <c r="R6" s="43">
        <v>0</v>
      </c>
      <c r="S6" s="46">
        <f>+L6+R6</f>
        <v>18860</v>
      </c>
      <c r="V6" s="39">
        <v>1</v>
      </c>
      <c r="W6" s="962" t="s">
        <v>14</v>
      </c>
      <c r="X6" s="962"/>
      <c r="Y6" s="962"/>
      <c r="Z6" s="962"/>
      <c r="AA6" s="35"/>
      <c r="AB6" s="42">
        <v>44283</v>
      </c>
      <c r="AC6" s="43">
        <v>17607</v>
      </c>
      <c r="AD6" s="43">
        <v>9114</v>
      </c>
      <c r="AE6" s="43">
        <v>1253</v>
      </c>
      <c r="AF6" s="43">
        <v>53397</v>
      </c>
      <c r="AG6" s="44">
        <v>18860</v>
      </c>
      <c r="AH6" s="45"/>
      <c r="AI6" s="45"/>
      <c r="AJ6" s="43">
        <v>34537</v>
      </c>
      <c r="AK6" s="46">
        <v>0</v>
      </c>
      <c r="AL6" s="47"/>
      <c r="AM6" s="43">
        <v>0</v>
      </c>
      <c r="AN6" s="46">
        <v>18860</v>
      </c>
    </row>
    <row r="7" spans="1:40">
      <c r="A7" s="36">
        <f>A6+1</f>
        <v>2</v>
      </c>
      <c r="B7" s="970" t="s">
        <v>47</v>
      </c>
      <c r="C7" s="970"/>
      <c r="D7" s="970"/>
      <c r="E7" s="970"/>
      <c r="F7" s="28"/>
      <c r="G7" s="48">
        <f t="shared" ref="G7:L7" si="2">G10</f>
        <v>44283</v>
      </c>
      <c r="H7" s="48">
        <f t="shared" si="2"/>
        <v>17607</v>
      </c>
      <c r="I7" s="48">
        <f t="shared" si="2"/>
        <v>9114</v>
      </c>
      <c r="J7" s="48">
        <f t="shared" si="2"/>
        <v>1253</v>
      </c>
      <c r="K7" s="48">
        <f t="shared" si="2"/>
        <v>53397</v>
      </c>
      <c r="L7" s="48">
        <f t="shared" si="2"/>
        <v>18860</v>
      </c>
      <c r="M7" s="51"/>
      <c r="N7" s="51"/>
      <c r="O7" s="49">
        <f t="shared" si="1"/>
        <v>34537</v>
      </c>
      <c r="P7" s="52">
        <v>0</v>
      </c>
      <c r="Q7" s="47"/>
      <c r="R7" s="49">
        <v>0</v>
      </c>
      <c r="S7" s="52">
        <f t="shared" ref="S7:S23" si="3">+L7+R7</f>
        <v>18860</v>
      </c>
      <c r="V7" s="36">
        <f>V6+1</f>
        <v>2</v>
      </c>
      <c r="W7" s="970" t="s">
        <v>47</v>
      </c>
      <c r="X7" s="970"/>
      <c r="Y7" s="970"/>
      <c r="Z7" s="970"/>
      <c r="AA7" s="28"/>
      <c r="AB7" s="48"/>
      <c r="AC7" s="49"/>
      <c r="AD7" s="49"/>
      <c r="AE7" s="49"/>
      <c r="AF7" s="49"/>
      <c r="AG7" s="50"/>
      <c r="AH7" s="51"/>
      <c r="AI7" s="51"/>
      <c r="AJ7" s="49"/>
      <c r="AK7" s="52"/>
      <c r="AL7" s="47"/>
      <c r="AM7" s="49"/>
      <c r="AN7" s="52"/>
    </row>
    <row r="8" spans="1:40">
      <c r="A8" s="20">
        <f>+A7+1</f>
        <v>3</v>
      </c>
      <c r="B8" s="6"/>
      <c r="C8" s="41" t="s">
        <v>48</v>
      </c>
      <c r="D8" s="83"/>
      <c r="E8" s="83"/>
      <c r="F8" s="29"/>
      <c r="G8" s="59">
        <v>0</v>
      </c>
      <c r="H8" s="60"/>
      <c r="I8" s="60"/>
      <c r="J8" s="60"/>
      <c r="K8" s="60">
        <f>+G8+I8</f>
        <v>0</v>
      </c>
      <c r="L8" s="61">
        <f>+H8+J8</f>
        <v>0</v>
      </c>
      <c r="M8" s="62"/>
      <c r="N8" s="62"/>
      <c r="O8" s="49">
        <f t="shared" si="1"/>
        <v>0</v>
      </c>
      <c r="P8" s="63">
        <v>0</v>
      </c>
      <c r="Q8" s="58"/>
      <c r="R8" s="60"/>
      <c r="S8" s="63">
        <f t="shared" si="3"/>
        <v>0</v>
      </c>
      <c r="V8" s="20">
        <f t="shared" ref="V8:V18" si="4">+V7+1</f>
        <v>3</v>
      </c>
      <c r="W8" s="6"/>
      <c r="X8" s="41" t="s">
        <v>48</v>
      </c>
      <c r="Y8" s="83"/>
      <c r="Z8" s="83"/>
      <c r="AA8" s="29"/>
      <c r="AB8" s="59"/>
      <c r="AC8" s="60"/>
      <c r="AD8" s="60"/>
      <c r="AE8" s="60"/>
      <c r="AF8" s="60"/>
      <c r="AG8" s="61"/>
      <c r="AH8" s="62"/>
      <c r="AI8" s="62"/>
      <c r="AJ8" s="49"/>
      <c r="AK8" s="63"/>
      <c r="AL8" s="58"/>
      <c r="AM8" s="60"/>
      <c r="AN8" s="63"/>
    </row>
    <row r="9" spans="1:40">
      <c r="A9" s="20">
        <v>4</v>
      </c>
      <c r="B9" s="6"/>
      <c r="C9" s="41"/>
      <c r="D9" s="83"/>
      <c r="E9" s="83"/>
      <c r="F9" s="29"/>
      <c r="G9" s="59"/>
      <c r="H9" s="60"/>
      <c r="I9" s="60"/>
      <c r="J9" s="60"/>
      <c r="K9" s="60"/>
      <c r="L9" s="61"/>
      <c r="M9" s="62"/>
      <c r="N9" s="62"/>
      <c r="O9" s="49"/>
      <c r="P9" s="63"/>
      <c r="Q9" s="58"/>
      <c r="R9" s="60"/>
      <c r="S9" s="63"/>
      <c r="V9" s="20">
        <f t="shared" si="4"/>
        <v>4</v>
      </c>
      <c r="W9" s="6"/>
      <c r="X9" s="41" t="s">
        <v>49</v>
      </c>
      <c r="Y9" s="83"/>
      <c r="Z9" s="83"/>
      <c r="AA9" s="29"/>
      <c r="AB9" s="59"/>
      <c r="AC9" s="60"/>
      <c r="AD9" s="60"/>
      <c r="AE9" s="60"/>
      <c r="AF9" s="60"/>
      <c r="AG9" s="61"/>
      <c r="AH9" s="62"/>
      <c r="AI9" s="62"/>
      <c r="AJ9" s="49"/>
      <c r="AK9" s="63"/>
      <c r="AL9" s="58"/>
      <c r="AM9" s="60"/>
      <c r="AN9" s="63"/>
    </row>
    <row r="10" spans="1:40">
      <c r="A10" s="20">
        <v>5</v>
      </c>
      <c r="B10" s="6"/>
      <c r="C10" s="41" t="s">
        <v>49</v>
      </c>
      <c r="D10" s="83"/>
      <c r="E10" s="83"/>
      <c r="F10" s="29"/>
      <c r="G10" s="59">
        <f>G11+G12+G13</f>
        <v>44283</v>
      </c>
      <c r="H10" s="59">
        <f>H11+H12+H13</f>
        <v>17607</v>
      </c>
      <c r="I10" s="59">
        <f>I11+I12+I13</f>
        <v>9114</v>
      </c>
      <c r="J10" s="59">
        <f>J11+J12+J13</f>
        <v>1253</v>
      </c>
      <c r="K10" s="59">
        <f t="shared" ref="K10:L13" si="5">G10+I10</f>
        <v>53397</v>
      </c>
      <c r="L10" s="59">
        <f t="shared" si="5"/>
        <v>18860</v>
      </c>
      <c r="M10" s="62"/>
      <c r="N10" s="62"/>
      <c r="O10" s="49">
        <f t="shared" si="1"/>
        <v>34537</v>
      </c>
      <c r="P10" s="63">
        <v>0</v>
      </c>
      <c r="Q10" s="58"/>
      <c r="R10" s="60">
        <v>0</v>
      </c>
      <c r="S10" s="63">
        <f t="shared" si="3"/>
        <v>18860</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20">
        <v>6</v>
      </c>
      <c r="B11" s="6"/>
      <c r="C11" s="41"/>
      <c r="D11" s="83"/>
      <c r="E11" s="83" t="s">
        <v>300</v>
      </c>
      <c r="F11" s="29" t="s">
        <v>9</v>
      </c>
      <c r="G11" s="59">
        <v>6014</v>
      </c>
      <c r="H11" s="60">
        <v>1207</v>
      </c>
      <c r="I11" s="60">
        <v>760</v>
      </c>
      <c r="J11" s="60">
        <v>0</v>
      </c>
      <c r="K11" s="59">
        <f t="shared" si="5"/>
        <v>6774</v>
      </c>
      <c r="L11" s="59">
        <f t="shared" si="5"/>
        <v>1207</v>
      </c>
      <c r="M11" s="62">
        <v>85</v>
      </c>
      <c r="N11" s="62"/>
      <c r="O11" s="49">
        <f t="shared" si="1"/>
        <v>5567</v>
      </c>
      <c r="P11" s="63">
        <v>0</v>
      </c>
      <c r="Q11" s="58"/>
      <c r="R11" s="60">
        <v>0</v>
      </c>
      <c r="S11" s="63">
        <f t="shared" si="3"/>
        <v>1207</v>
      </c>
      <c r="V11" s="20">
        <f t="shared" si="4"/>
        <v>6</v>
      </c>
      <c r="W11" s="6"/>
      <c r="X11" s="6"/>
      <c r="Y11" s="969" t="s">
        <v>16</v>
      </c>
      <c r="Z11" s="969"/>
      <c r="AA11" s="29"/>
      <c r="AB11" s="53"/>
      <c r="AC11" s="54"/>
      <c r="AD11" s="54"/>
      <c r="AE11" s="54"/>
      <c r="AF11" s="54">
        <f t="shared" ref="AF11:AG17" si="6">+AB11+AD11</f>
        <v>0</v>
      </c>
      <c r="AG11" s="55">
        <f t="shared" si="6"/>
        <v>0</v>
      </c>
      <c r="AH11" s="56"/>
      <c r="AI11" s="56"/>
      <c r="AJ11" s="49">
        <f t="shared" ref="AJ11:AJ17" si="7">+AF11-AG11</f>
        <v>0</v>
      </c>
      <c r="AK11" s="57"/>
      <c r="AL11" s="58"/>
      <c r="AM11" s="54"/>
      <c r="AN11" s="57">
        <f t="shared" ref="AN11:AN17" si="8">+AG11+AM11</f>
        <v>0</v>
      </c>
    </row>
    <row r="12" spans="1:40">
      <c r="A12" s="20">
        <v>7</v>
      </c>
      <c r="B12" s="6"/>
      <c r="C12" s="41"/>
      <c r="D12" s="83"/>
      <c r="E12" s="83" t="s">
        <v>300</v>
      </c>
      <c r="F12" s="29"/>
      <c r="G12" s="59">
        <v>30891</v>
      </c>
      <c r="H12" s="60">
        <v>13466</v>
      </c>
      <c r="I12" s="60">
        <v>0</v>
      </c>
      <c r="J12" s="60">
        <v>0</v>
      </c>
      <c r="K12" s="59">
        <f t="shared" si="5"/>
        <v>30891</v>
      </c>
      <c r="L12" s="59">
        <f t="shared" si="5"/>
        <v>13466</v>
      </c>
      <c r="M12" s="62">
        <v>85</v>
      </c>
      <c r="N12" s="62"/>
      <c r="O12" s="49">
        <f t="shared" si="1"/>
        <v>17425</v>
      </c>
      <c r="P12" s="63">
        <v>0</v>
      </c>
      <c r="Q12" s="58"/>
      <c r="R12" s="60">
        <v>0</v>
      </c>
      <c r="S12" s="63">
        <f t="shared" si="3"/>
        <v>13466</v>
      </c>
      <c r="V12" s="19">
        <f t="shared" si="4"/>
        <v>7</v>
      </c>
      <c r="W12" s="963" t="s">
        <v>25</v>
      </c>
      <c r="X12" s="964"/>
      <c r="Y12" s="964"/>
      <c r="Z12" s="965"/>
      <c r="AA12" s="38"/>
      <c r="AB12" s="64"/>
      <c r="AC12" s="65"/>
      <c r="AD12" s="65"/>
      <c r="AE12" s="65"/>
      <c r="AF12" s="65">
        <f t="shared" si="6"/>
        <v>0</v>
      </c>
      <c r="AG12" s="66">
        <f t="shared" si="6"/>
        <v>0</v>
      </c>
      <c r="AH12" s="67"/>
      <c r="AI12" s="67"/>
      <c r="AJ12" s="65">
        <f t="shared" si="7"/>
        <v>0</v>
      </c>
      <c r="AK12" s="68"/>
      <c r="AL12" s="47"/>
      <c r="AM12" s="65"/>
      <c r="AN12" s="68">
        <f t="shared" si="8"/>
        <v>0</v>
      </c>
    </row>
    <row r="13" spans="1:40">
      <c r="A13" s="20">
        <v>8</v>
      </c>
      <c r="B13" s="6"/>
      <c r="C13" s="41"/>
      <c r="D13" s="83"/>
      <c r="E13" s="83" t="s">
        <v>301</v>
      </c>
      <c r="F13" s="29"/>
      <c r="G13" s="59">
        <v>7378</v>
      </c>
      <c r="H13" s="60">
        <v>2934</v>
      </c>
      <c r="I13" s="60">
        <v>8354</v>
      </c>
      <c r="J13" s="60">
        <v>1253</v>
      </c>
      <c r="K13" s="59">
        <f t="shared" si="5"/>
        <v>15732</v>
      </c>
      <c r="L13" s="59">
        <f t="shared" si="5"/>
        <v>4187</v>
      </c>
      <c r="M13" s="62">
        <v>85</v>
      </c>
      <c r="N13" s="62"/>
      <c r="O13" s="49">
        <f t="shared" si="1"/>
        <v>11545</v>
      </c>
      <c r="P13" s="63">
        <v>0</v>
      </c>
      <c r="Q13" s="58"/>
      <c r="R13" s="60">
        <v>0</v>
      </c>
      <c r="S13" s="63">
        <f t="shared" si="3"/>
        <v>4187</v>
      </c>
      <c r="V13" s="36">
        <f t="shared" si="4"/>
        <v>8</v>
      </c>
      <c r="W13" s="966" t="s">
        <v>35</v>
      </c>
      <c r="X13" s="967"/>
      <c r="Y13" s="967"/>
      <c r="Z13" s="968"/>
      <c r="AA13" s="37"/>
      <c r="AB13" s="48"/>
      <c r="AC13" s="49"/>
      <c r="AD13" s="49"/>
      <c r="AE13" s="49"/>
      <c r="AF13" s="49">
        <f t="shared" si="6"/>
        <v>0</v>
      </c>
      <c r="AG13" s="50">
        <f t="shared" si="6"/>
        <v>0</v>
      </c>
      <c r="AH13" s="51"/>
      <c r="AI13" s="51"/>
      <c r="AJ13" s="49">
        <f t="shared" si="7"/>
        <v>0</v>
      </c>
      <c r="AK13" s="52"/>
      <c r="AL13" s="47"/>
      <c r="AM13" s="49"/>
      <c r="AN13" s="52">
        <f t="shared" si="8"/>
        <v>0</v>
      </c>
    </row>
    <row r="14" spans="1:40">
      <c r="A14" s="20">
        <v>9</v>
      </c>
      <c r="B14" s="6"/>
      <c r="C14" s="41" t="s">
        <v>50</v>
      </c>
      <c r="D14" s="83"/>
      <c r="E14" s="83"/>
      <c r="F14" s="29"/>
      <c r="G14" s="59"/>
      <c r="H14" s="60"/>
      <c r="I14" s="60"/>
      <c r="J14" s="60"/>
      <c r="K14" s="60">
        <f>+G14+I14</f>
        <v>0</v>
      </c>
      <c r="L14" s="61">
        <f>+H14+J14</f>
        <v>0</v>
      </c>
      <c r="M14" s="62"/>
      <c r="N14" s="62"/>
      <c r="O14" s="49">
        <f t="shared" si="1"/>
        <v>0</v>
      </c>
      <c r="P14" s="63"/>
      <c r="Q14" s="58"/>
      <c r="R14" s="60"/>
      <c r="S14" s="63">
        <f t="shared" si="3"/>
        <v>0</v>
      </c>
      <c r="V14" s="20">
        <f t="shared" si="4"/>
        <v>9</v>
      </c>
      <c r="W14" s="6"/>
      <c r="X14" s="6"/>
      <c r="Y14" s="969" t="s">
        <v>51</v>
      </c>
      <c r="Z14" s="969"/>
      <c r="AA14" s="29"/>
      <c r="AB14" s="59"/>
      <c r="AC14" s="60"/>
      <c r="AD14" s="60"/>
      <c r="AE14" s="60"/>
      <c r="AF14" s="60">
        <f t="shared" si="6"/>
        <v>0</v>
      </c>
      <c r="AG14" s="61">
        <f t="shared" si="6"/>
        <v>0</v>
      </c>
      <c r="AH14" s="62"/>
      <c r="AI14" s="62"/>
      <c r="AJ14" s="60">
        <f t="shared" si="7"/>
        <v>0</v>
      </c>
      <c r="AK14" s="63"/>
      <c r="AL14" s="58"/>
      <c r="AM14" s="60"/>
      <c r="AN14" s="63">
        <f t="shared" si="8"/>
        <v>0</v>
      </c>
    </row>
    <row r="15" spans="1:40">
      <c r="A15" s="19">
        <v>10</v>
      </c>
      <c r="B15" s="963" t="s">
        <v>25</v>
      </c>
      <c r="C15" s="964"/>
      <c r="D15" s="964"/>
      <c r="E15" s="965"/>
      <c r="F15" s="38"/>
      <c r="G15" s="64">
        <v>0</v>
      </c>
      <c r="H15" s="64">
        <v>0</v>
      </c>
      <c r="I15" s="64">
        <v>0</v>
      </c>
      <c r="J15" s="64">
        <v>0</v>
      </c>
      <c r="K15" s="64">
        <v>0</v>
      </c>
      <c r="L15" s="64">
        <v>0</v>
      </c>
      <c r="M15" s="67"/>
      <c r="N15" s="67"/>
      <c r="O15" s="65">
        <f t="shared" si="1"/>
        <v>0</v>
      </c>
      <c r="P15" s="68">
        <v>0</v>
      </c>
      <c r="Q15" s="47"/>
      <c r="R15" s="65">
        <v>0</v>
      </c>
      <c r="S15" s="68">
        <f t="shared" si="3"/>
        <v>0</v>
      </c>
      <c r="V15" s="19">
        <f t="shared" si="4"/>
        <v>10</v>
      </c>
      <c r="W15" s="963" t="s">
        <v>23</v>
      </c>
      <c r="X15" s="964"/>
      <c r="Y15" s="964"/>
      <c r="Z15" s="965"/>
      <c r="AA15" s="38"/>
      <c r="AB15" s="64"/>
      <c r="AC15" s="65"/>
      <c r="AD15" s="65"/>
      <c r="AE15" s="65"/>
      <c r="AF15" s="65">
        <f t="shared" si="6"/>
        <v>0</v>
      </c>
      <c r="AG15" s="66">
        <f t="shared" si="6"/>
        <v>0</v>
      </c>
      <c r="AH15" s="67"/>
      <c r="AI15" s="67"/>
      <c r="AJ15" s="65">
        <f t="shared" si="7"/>
        <v>0</v>
      </c>
      <c r="AK15" s="68"/>
      <c r="AL15" s="47"/>
      <c r="AM15" s="65"/>
      <c r="AN15" s="68">
        <f t="shared" si="8"/>
        <v>0</v>
      </c>
    </row>
    <row r="16" spans="1:40">
      <c r="A16" s="36">
        <v>11</v>
      </c>
      <c r="B16" s="966" t="s">
        <v>35</v>
      </c>
      <c r="C16" s="967"/>
      <c r="D16" s="967"/>
      <c r="E16" s="968"/>
      <c r="F16" s="37"/>
      <c r="G16" s="48">
        <v>0</v>
      </c>
      <c r="H16" s="49"/>
      <c r="I16" s="49"/>
      <c r="J16" s="49"/>
      <c r="K16" s="49">
        <f>+G16+I16</f>
        <v>0</v>
      </c>
      <c r="L16" s="50">
        <f>+H16+J16</f>
        <v>0</v>
      </c>
      <c r="M16" s="51"/>
      <c r="N16" s="51"/>
      <c r="O16" s="49">
        <f t="shared" si="1"/>
        <v>0</v>
      </c>
      <c r="P16" s="52">
        <v>0</v>
      </c>
      <c r="Q16" s="47"/>
      <c r="R16" s="49">
        <v>0</v>
      </c>
      <c r="S16" s="52">
        <f t="shared" si="3"/>
        <v>0</v>
      </c>
      <c r="V16" s="36">
        <f t="shared" si="4"/>
        <v>11</v>
      </c>
      <c r="W16" s="966" t="s">
        <v>35</v>
      </c>
      <c r="X16" s="967"/>
      <c r="Y16" s="967"/>
      <c r="Z16" s="968"/>
      <c r="AA16" s="37"/>
      <c r="AB16" s="48"/>
      <c r="AC16" s="49"/>
      <c r="AD16" s="49"/>
      <c r="AE16" s="49"/>
      <c r="AF16" s="49">
        <f t="shared" si="6"/>
        <v>0</v>
      </c>
      <c r="AG16" s="50">
        <f t="shared" si="6"/>
        <v>0</v>
      </c>
      <c r="AH16" s="51"/>
      <c r="AI16" s="51"/>
      <c r="AJ16" s="49">
        <f t="shared" si="7"/>
        <v>0</v>
      </c>
      <c r="AK16" s="52"/>
      <c r="AL16" s="47"/>
      <c r="AM16" s="49"/>
      <c r="AN16" s="52">
        <f t="shared" si="8"/>
        <v>0</v>
      </c>
    </row>
    <row r="17" spans="1:40" ht="15.75" thickBot="1">
      <c r="A17" s="20">
        <v>12</v>
      </c>
      <c r="B17" s="6"/>
      <c r="C17" s="6"/>
      <c r="D17" s="969" t="s">
        <v>51</v>
      </c>
      <c r="E17" s="969"/>
      <c r="F17" s="29"/>
      <c r="G17" s="59"/>
      <c r="H17" s="60"/>
      <c r="I17" s="60"/>
      <c r="J17" s="60"/>
      <c r="K17" s="60">
        <f>+G17+I17</f>
        <v>0</v>
      </c>
      <c r="L17" s="61">
        <f>+H17+J17</f>
        <v>0</v>
      </c>
      <c r="M17" s="62"/>
      <c r="N17" s="62"/>
      <c r="O17" s="60">
        <f t="shared" si="1"/>
        <v>0</v>
      </c>
      <c r="P17" s="63"/>
      <c r="Q17" s="58"/>
      <c r="R17" s="60"/>
      <c r="S17" s="63">
        <f t="shared" si="3"/>
        <v>0</v>
      </c>
      <c r="V17" s="20">
        <f t="shared" si="4"/>
        <v>12</v>
      </c>
      <c r="W17" s="6"/>
      <c r="X17" s="6"/>
      <c r="Y17" s="969" t="s">
        <v>51</v>
      </c>
      <c r="Z17" s="969"/>
      <c r="AA17" s="29"/>
      <c r="AB17" s="53"/>
      <c r="AC17" s="54"/>
      <c r="AD17" s="54"/>
      <c r="AE17" s="54"/>
      <c r="AF17" s="54">
        <f t="shared" si="6"/>
        <v>0</v>
      </c>
      <c r="AG17" s="55">
        <f t="shared" si="6"/>
        <v>0</v>
      </c>
      <c r="AH17" s="56"/>
      <c r="AI17" s="56"/>
      <c r="AJ17" s="54">
        <f t="shared" si="7"/>
        <v>0</v>
      </c>
      <c r="AK17" s="57"/>
      <c r="AL17" s="58"/>
      <c r="AM17" s="54"/>
      <c r="AN17" s="57">
        <f t="shared" si="8"/>
        <v>0</v>
      </c>
    </row>
    <row r="18" spans="1:40" ht="15.75" thickBot="1">
      <c r="A18" s="19">
        <v>13</v>
      </c>
      <c r="B18" s="963" t="s">
        <v>23</v>
      </c>
      <c r="C18" s="964"/>
      <c r="D18" s="964"/>
      <c r="E18" s="965"/>
      <c r="F18" s="38"/>
      <c r="G18" s="64">
        <v>0</v>
      </c>
      <c r="H18" s="64">
        <v>0</v>
      </c>
      <c r="I18" s="64">
        <v>0</v>
      </c>
      <c r="J18" s="64">
        <v>0</v>
      </c>
      <c r="K18" s="64">
        <v>0</v>
      </c>
      <c r="L18" s="64">
        <v>0</v>
      </c>
      <c r="M18" s="67"/>
      <c r="N18" s="67"/>
      <c r="O18" s="65">
        <f t="shared" si="1"/>
        <v>0</v>
      </c>
      <c r="P18" s="68">
        <v>0</v>
      </c>
      <c r="Q18" s="47"/>
      <c r="R18" s="65">
        <v>0</v>
      </c>
      <c r="S18" s="68">
        <f t="shared" si="3"/>
        <v>0</v>
      </c>
      <c r="V18" s="21">
        <f t="shared" si="4"/>
        <v>13</v>
      </c>
      <c r="W18" s="24" t="s">
        <v>22</v>
      </c>
      <c r="X18" s="24"/>
      <c r="Y18" s="24"/>
      <c r="Z18" s="24"/>
      <c r="AA18" s="30"/>
      <c r="AB18" s="69">
        <v>44283</v>
      </c>
      <c r="AC18" s="70">
        <v>17447</v>
      </c>
      <c r="AD18" s="70">
        <v>9114</v>
      </c>
      <c r="AE18" s="70">
        <v>1253</v>
      </c>
      <c r="AF18" s="70">
        <v>53397</v>
      </c>
      <c r="AG18" s="71">
        <v>18700</v>
      </c>
      <c r="AH18" s="72">
        <v>0</v>
      </c>
      <c r="AI18" s="72">
        <v>-160</v>
      </c>
      <c r="AJ18" s="70">
        <v>34537</v>
      </c>
      <c r="AK18" s="73">
        <v>160</v>
      </c>
      <c r="AL18" s="47"/>
      <c r="AM18" s="70">
        <v>0</v>
      </c>
      <c r="AN18" s="73">
        <v>18700</v>
      </c>
    </row>
    <row r="19" spans="1:40">
      <c r="A19" s="19">
        <v>14</v>
      </c>
      <c r="B19" s="81"/>
      <c r="C19" s="966" t="s">
        <v>35</v>
      </c>
      <c r="D19" s="967"/>
      <c r="E19" s="967"/>
      <c r="F19" s="968"/>
      <c r="G19" s="64">
        <v>0</v>
      </c>
      <c r="H19" s="64">
        <v>0</v>
      </c>
      <c r="I19" s="64">
        <v>0</v>
      </c>
      <c r="J19" s="64">
        <v>0</v>
      </c>
      <c r="K19" s="64">
        <v>0</v>
      </c>
      <c r="L19" s="64">
        <v>0</v>
      </c>
      <c r="M19" s="67"/>
      <c r="N19" s="67"/>
      <c r="O19" s="65">
        <v>0</v>
      </c>
      <c r="P19" s="68">
        <v>0</v>
      </c>
      <c r="Q19" s="47"/>
      <c r="R19" s="65">
        <v>0</v>
      </c>
      <c r="S19" s="68">
        <v>0</v>
      </c>
    </row>
    <row r="20" spans="1:40">
      <c r="A20" s="19">
        <v>15</v>
      </c>
      <c r="B20" s="81"/>
      <c r="C20" s="6"/>
      <c r="D20" s="6"/>
      <c r="E20" s="969" t="s">
        <v>51</v>
      </c>
      <c r="F20" s="969"/>
      <c r="G20" s="64"/>
      <c r="H20" s="65"/>
      <c r="I20" s="65"/>
      <c r="J20" s="65"/>
      <c r="K20" s="65"/>
      <c r="L20" s="66"/>
      <c r="M20" s="67"/>
      <c r="N20" s="67"/>
      <c r="O20" s="65"/>
      <c r="P20" s="68"/>
      <c r="Q20" s="47"/>
      <c r="R20" s="65"/>
      <c r="S20" s="68"/>
    </row>
    <row r="21" spans="1:40">
      <c r="A21" s="19">
        <v>16</v>
      </c>
      <c r="B21" s="963" t="s">
        <v>302</v>
      </c>
      <c r="C21" s="964"/>
      <c r="D21" s="964"/>
      <c r="E21" s="965"/>
      <c r="F21" s="38"/>
      <c r="G21" s="48">
        <f t="shared" ref="G21:L21" si="9">G23</f>
        <v>0</v>
      </c>
      <c r="H21" s="48">
        <f t="shared" si="9"/>
        <v>-160</v>
      </c>
      <c r="I21" s="48">
        <f t="shared" si="9"/>
        <v>0</v>
      </c>
      <c r="J21" s="48">
        <f t="shared" si="9"/>
        <v>0</v>
      </c>
      <c r="K21" s="48">
        <f t="shared" si="9"/>
        <v>0</v>
      </c>
      <c r="L21" s="48">
        <f t="shared" si="9"/>
        <v>-160</v>
      </c>
      <c r="M21" s="51"/>
      <c r="N21" s="51">
        <v>-160</v>
      </c>
      <c r="O21" s="49">
        <f t="shared" si="1"/>
        <v>160</v>
      </c>
      <c r="P21" s="52">
        <v>160</v>
      </c>
      <c r="Q21" s="47"/>
      <c r="R21" s="49">
        <v>0</v>
      </c>
      <c r="S21" s="52">
        <f t="shared" si="3"/>
        <v>-160</v>
      </c>
    </row>
    <row r="22" spans="1:40">
      <c r="A22" s="20">
        <v>17</v>
      </c>
      <c r="B22" s="6"/>
      <c r="C22" s="6"/>
      <c r="D22" s="969" t="s">
        <v>303</v>
      </c>
      <c r="E22" s="969"/>
      <c r="F22" s="29"/>
      <c r="G22" s="53"/>
      <c r="H22" s="54"/>
      <c r="I22" s="54"/>
      <c r="J22" s="54"/>
      <c r="K22" s="54">
        <f>+G22+I22</f>
        <v>0</v>
      </c>
      <c r="L22" s="55">
        <f>+H22+J22</f>
        <v>0</v>
      </c>
      <c r="M22" s="56"/>
      <c r="N22" s="56"/>
      <c r="O22" s="54">
        <f>+K22-L22</f>
        <v>0</v>
      </c>
      <c r="P22" s="57">
        <v>0</v>
      </c>
      <c r="Q22" s="47"/>
      <c r="R22" s="54">
        <v>0</v>
      </c>
      <c r="S22" s="57">
        <f>+L22+R22</f>
        <v>0</v>
      </c>
    </row>
    <row r="23" spans="1:40" ht="15.75" thickBot="1">
      <c r="A23" s="20">
        <v>18</v>
      </c>
      <c r="B23" s="6"/>
      <c r="C23" s="6"/>
      <c r="D23" s="969" t="s">
        <v>304</v>
      </c>
      <c r="E23" s="969"/>
      <c r="F23" s="29" t="s">
        <v>9</v>
      </c>
      <c r="G23" s="53">
        <v>0</v>
      </c>
      <c r="H23" s="54">
        <v>-160</v>
      </c>
      <c r="I23" s="54"/>
      <c r="J23" s="54"/>
      <c r="K23" s="54">
        <f>+G23+I23</f>
        <v>0</v>
      </c>
      <c r="L23" s="55">
        <f>+H23+J23</f>
        <v>-160</v>
      </c>
      <c r="M23" s="56"/>
      <c r="N23" s="56">
        <v>-160</v>
      </c>
      <c r="O23" s="54">
        <f t="shared" si="1"/>
        <v>160</v>
      </c>
      <c r="P23" s="57"/>
      <c r="Q23" s="58"/>
      <c r="R23" s="54"/>
      <c r="S23" s="57">
        <f t="shared" si="3"/>
        <v>-160</v>
      </c>
    </row>
    <row r="24" spans="1:40" ht="15.75" thickBot="1">
      <c r="A24" s="21">
        <v>19</v>
      </c>
      <c r="B24" s="24" t="s">
        <v>22</v>
      </c>
      <c r="C24" s="24"/>
      <c r="D24" s="24"/>
      <c r="E24" s="24"/>
      <c r="F24" s="30"/>
      <c r="G24" s="69">
        <f>+G6+G15+G18</f>
        <v>44283</v>
      </c>
      <c r="H24" s="70">
        <f>+H21+H6+H15+H18</f>
        <v>17447</v>
      </c>
      <c r="I24" s="70">
        <f>+I6+I15+I18</f>
        <v>9114</v>
      </c>
      <c r="J24" s="70">
        <f>+J6+J15+J18</f>
        <v>1253</v>
      </c>
      <c r="K24" s="70">
        <f>+K6+K15+K18</f>
        <v>53397</v>
      </c>
      <c r="L24" s="71">
        <f>+L6+L15+L18+L21</f>
        <v>18700</v>
      </c>
      <c r="M24" s="72">
        <f>+M6+M15+M18</f>
        <v>0</v>
      </c>
      <c r="N24" s="72">
        <v>-160</v>
      </c>
      <c r="O24" s="70">
        <f>+O6+O15+O18</f>
        <v>34537</v>
      </c>
      <c r="P24" s="73">
        <v>160</v>
      </c>
      <c r="Q24" s="47"/>
      <c r="R24" s="70">
        <f>+R6+R15+R18</f>
        <v>0</v>
      </c>
      <c r="S24" s="73">
        <f>+S6+S15+S18+S21</f>
        <v>18700</v>
      </c>
    </row>
  </sheetData>
  <mergeCells count="44">
    <mergeCell ref="A3:A5"/>
    <mergeCell ref="B3:E5"/>
    <mergeCell ref="F3:F5"/>
    <mergeCell ref="G3:H3"/>
    <mergeCell ref="I3:J3"/>
    <mergeCell ref="D23:E23"/>
    <mergeCell ref="V3:V5"/>
    <mergeCell ref="B6:E6"/>
    <mergeCell ref="B7:E7"/>
    <mergeCell ref="B15:E15"/>
    <mergeCell ref="B16:E16"/>
    <mergeCell ref="D17:E17"/>
    <mergeCell ref="B18:E18"/>
    <mergeCell ref="M3:M4"/>
    <mergeCell ref="N3:N4"/>
    <mergeCell ref="K3:L3"/>
    <mergeCell ref="D22:E22"/>
    <mergeCell ref="O3:O4"/>
    <mergeCell ref="P3:P4"/>
    <mergeCell ref="R3:R4"/>
    <mergeCell ref="S3:S4"/>
    <mergeCell ref="AF3:AG3"/>
    <mergeCell ref="AH3:AH4"/>
    <mergeCell ref="C19:F19"/>
    <mergeCell ref="E20:F20"/>
    <mergeCell ref="B21:E21"/>
    <mergeCell ref="W6:Z6"/>
    <mergeCell ref="W3:Z5"/>
    <mergeCell ref="AA3:AA5"/>
    <mergeCell ref="AB3:AC3"/>
    <mergeCell ref="AD3:AE3"/>
    <mergeCell ref="AI3:AI4"/>
    <mergeCell ref="AJ3:AJ4"/>
    <mergeCell ref="AK3:AK4"/>
    <mergeCell ref="AM3:AM4"/>
    <mergeCell ref="AN3:AN4"/>
    <mergeCell ref="W16:Z16"/>
    <mergeCell ref="Y17:Z17"/>
    <mergeCell ref="W7:Z7"/>
    <mergeCell ref="Y11:Z11"/>
    <mergeCell ref="W12:Z12"/>
    <mergeCell ref="W13:Z13"/>
    <mergeCell ref="Y14:Z14"/>
    <mergeCell ref="W15:Z15"/>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71"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72"/>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236"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11701.50906</v>
      </c>
      <c r="H6" s="43">
        <f>H7</f>
        <v>11724.56446</v>
      </c>
      <c r="I6" s="43">
        <f>I7</f>
        <v>0</v>
      </c>
      <c r="J6" s="43">
        <f>J7</f>
        <v>0</v>
      </c>
      <c r="K6" s="43">
        <f>+G6+I6</f>
        <v>11701.50906</v>
      </c>
      <c r="L6" s="44">
        <f>+H6+J6</f>
        <v>11724.56446</v>
      </c>
      <c r="M6" s="45">
        <f>M7</f>
        <v>73.099999999999994</v>
      </c>
      <c r="N6" s="45">
        <f>N7</f>
        <v>0</v>
      </c>
      <c r="O6" s="43">
        <f t="shared" ref="O6:O13" si="0">+K6-L6</f>
        <v>-23.055399999999281</v>
      </c>
      <c r="P6" s="46">
        <f>P7</f>
        <v>0</v>
      </c>
      <c r="Q6" s="47"/>
      <c r="R6" s="42">
        <f>R7</f>
        <v>0</v>
      </c>
      <c r="S6" s="46">
        <f>+L6+R6</f>
        <v>11724.56446</v>
      </c>
      <c r="V6" s="39">
        <v>1</v>
      </c>
      <c r="W6" s="962" t="s">
        <v>14</v>
      </c>
      <c r="X6" s="962"/>
      <c r="Y6" s="962"/>
      <c r="Z6" s="962"/>
      <c r="AA6" s="35"/>
      <c r="AB6" s="42">
        <v>11701.50906</v>
      </c>
      <c r="AC6" s="43">
        <v>11724.56446</v>
      </c>
      <c r="AD6" s="43">
        <v>0</v>
      </c>
      <c r="AE6" s="43">
        <v>0</v>
      </c>
      <c r="AF6" s="43">
        <v>11701.50906</v>
      </c>
      <c r="AG6" s="44">
        <v>11724.56446</v>
      </c>
      <c r="AH6" s="45">
        <v>73.099999999999994</v>
      </c>
      <c r="AI6" s="45">
        <v>0</v>
      </c>
      <c r="AJ6" s="43">
        <v>-23.055399999999281</v>
      </c>
      <c r="AK6" s="46">
        <v>0</v>
      </c>
      <c r="AL6" s="47"/>
      <c r="AM6" s="43">
        <v>0</v>
      </c>
      <c r="AN6" s="46">
        <v>11724.56446</v>
      </c>
    </row>
    <row r="7" spans="1:40">
      <c r="A7" s="36">
        <f>A6+1</f>
        <v>2</v>
      </c>
      <c r="B7" s="970" t="s">
        <v>47</v>
      </c>
      <c r="C7" s="970"/>
      <c r="D7" s="970"/>
      <c r="E7" s="970"/>
      <c r="F7" s="28"/>
      <c r="G7" s="48">
        <f>SUM(G8:G10)</f>
        <v>11701.50906</v>
      </c>
      <c r="H7" s="49">
        <f>SUM(H8:H10)</f>
        <v>11724.56446</v>
      </c>
      <c r="I7" s="49">
        <f>SUM(I8:I10)</f>
        <v>0</v>
      </c>
      <c r="J7" s="49">
        <f>SUM(J8:J10)</f>
        <v>0</v>
      </c>
      <c r="K7" s="49">
        <f>+G7+I7</f>
        <v>11701.50906</v>
      </c>
      <c r="L7" s="50">
        <f t="shared" ref="L7:L16" si="1">+H7+J7</f>
        <v>11724.56446</v>
      </c>
      <c r="M7" s="51">
        <v>73.099999999999994</v>
      </c>
      <c r="N7" s="51">
        <v>0</v>
      </c>
      <c r="O7" s="49">
        <f t="shared" si="0"/>
        <v>-23.055399999999281</v>
      </c>
      <c r="P7" s="52">
        <v>0</v>
      </c>
      <c r="Q7" s="47"/>
      <c r="R7" s="48">
        <v>0</v>
      </c>
      <c r="S7" s="52">
        <f t="shared" ref="S7:S13" si="2">+L7+R7</f>
        <v>11724.56446</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7" si="3">+A7+1</f>
        <v>3</v>
      </c>
      <c r="B8" s="6"/>
      <c r="C8" s="41" t="s">
        <v>48</v>
      </c>
      <c r="D8" s="83"/>
      <c r="E8" s="83"/>
      <c r="F8" s="29"/>
      <c r="G8" s="59">
        <v>0</v>
      </c>
      <c r="H8" s="60">
        <v>0</v>
      </c>
      <c r="I8" s="60">
        <v>0</v>
      </c>
      <c r="J8" s="60">
        <v>0</v>
      </c>
      <c r="K8" s="60">
        <f t="shared" ref="K8:K16" si="4">+G8+I8</f>
        <v>0</v>
      </c>
      <c r="L8" s="61">
        <f t="shared" si="1"/>
        <v>0</v>
      </c>
      <c r="M8" s="62">
        <v>0</v>
      </c>
      <c r="N8" s="62">
        <v>0</v>
      </c>
      <c r="O8" s="54">
        <f t="shared" si="0"/>
        <v>0</v>
      </c>
      <c r="P8" s="63">
        <v>0</v>
      </c>
      <c r="Q8" s="58"/>
      <c r="R8" s="59">
        <v>0</v>
      </c>
      <c r="S8" s="63">
        <f t="shared" si="2"/>
        <v>0</v>
      </c>
      <c r="V8" s="20">
        <f t="shared" ref="V8:V18" si="5">+V7+1</f>
        <v>3</v>
      </c>
      <c r="W8" s="6"/>
      <c r="X8" s="41" t="s">
        <v>48</v>
      </c>
      <c r="Y8" s="83"/>
      <c r="Z8" s="83"/>
      <c r="AA8" s="29"/>
      <c r="AB8" s="59"/>
      <c r="AC8" s="60"/>
      <c r="AD8" s="60"/>
      <c r="AE8" s="60"/>
      <c r="AF8" s="60"/>
      <c r="AG8" s="61"/>
      <c r="AH8" s="62"/>
      <c r="AI8" s="62"/>
      <c r="AJ8" s="49"/>
      <c r="AK8" s="63"/>
      <c r="AL8" s="58"/>
      <c r="AM8" s="60"/>
      <c r="AN8" s="63"/>
    </row>
    <row r="9" spans="1:40">
      <c r="A9" s="20">
        <f t="shared" si="3"/>
        <v>4</v>
      </c>
      <c r="B9" s="6"/>
      <c r="C9" s="41" t="s">
        <v>49</v>
      </c>
      <c r="D9" s="83"/>
      <c r="E9" s="83"/>
      <c r="F9" s="29"/>
      <c r="G9" s="59">
        <v>11701.50906</v>
      </c>
      <c r="H9" s="60">
        <v>11724.56446</v>
      </c>
      <c r="I9" s="60">
        <v>0</v>
      </c>
      <c r="J9" s="60">
        <v>0</v>
      </c>
      <c r="K9" s="60">
        <f t="shared" si="4"/>
        <v>11701.50906</v>
      </c>
      <c r="L9" s="61">
        <f t="shared" si="1"/>
        <v>11724.56446</v>
      </c>
      <c r="M9" s="62">
        <v>73.099999999999994</v>
      </c>
      <c r="N9" s="62">
        <v>0</v>
      </c>
      <c r="O9" s="54">
        <f>+K9-L9</f>
        <v>-23.055399999999281</v>
      </c>
      <c r="P9" s="63">
        <v>0</v>
      </c>
      <c r="Q9" s="58"/>
      <c r="R9" s="59">
        <v>0</v>
      </c>
      <c r="S9" s="63">
        <f t="shared" si="2"/>
        <v>11724.56446</v>
      </c>
      <c r="V9" s="20">
        <f t="shared" si="5"/>
        <v>4</v>
      </c>
      <c r="W9" s="6"/>
      <c r="X9" s="41" t="s">
        <v>49</v>
      </c>
      <c r="Y9" s="83"/>
      <c r="Z9" s="83"/>
      <c r="AA9" s="29"/>
      <c r="AB9" s="59"/>
      <c r="AC9" s="60"/>
      <c r="AD9" s="60"/>
      <c r="AE9" s="60"/>
      <c r="AF9" s="60"/>
      <c r="AG9" s="61"/>
      <c r="AH9" s="62"/>
      <c r="AI9" s="62"/>
      <c r="AJ9" s="49"/>
      <c r="AK9" s="63"/>
      <c r="AL9" s="58"/>
      <c r="AM9" s="60"/>
      <c r="AN9" s="63"/>
    </row>
    <row r="10" spans="1:40">
      <c r="A10" s="20">
        <f t="shared" si="3"/>
        <v>5</v>
      </c>
      <c r="B10" s="6"/>
      <c r="C10" s="41" t="s">
        <v>50</v>
      </c>
      <c r="D10" s="83"/>
      <c r="E10" s="83"/>
      <c r="F10" s="29"/>
      <c r="G10" s="59">
        <v>0</v>
      </c>
      <c r="H10" s="60">
        <v>0</v>
      </c>
      <c r="I10" s="60">
        <v>0</v>
      </c>
      <c r="J10" s="60">
        <v>0</v>
      </c>
      <c r="K10" s="60">
        <f t="shared" si="4"/>
        <v>0</v>
      </c>
      <c r="L10" s="61">
        <f t="shared" si="1"/>
        <v>0</v>
      </c>
      <c r="M10" s="62">
        <v>0</v>
      </c>
      <c r="N10" s="62">
        <v>0</v>
      </c>
      <c r="O10" s="54">
        <f t="shared" si="0"/>
        <v>0</v>
      </c>
      <c r="P10" s="63">
        <v>0</v>
      </c>
      <c r="Q10" s="58"/>
      <c r="R10" s="59">
        <v>0</v>
      </c>
      <c r="S10" s="63">
        <f t="shared" si="2"/>
        <v>0</v>
      </c>
      <c r="V10" s="20">
        <f t="shared" si="5"/>
        <v>5</v>
      </c>
      <c r="W10" s="6"/>
      <c r="X10" s="41" t="s">
        <v>50</v>
      </c>
      <c r="Y10" s="83"/>
      <c r="Z10" s="83"/>
      <c r="AA10" s="29"/>
      <c r="AB10" s="59"/>
      <c r="AC10" s="60"/>
      <c r="AD10" s="60"/>
      <c r="AE10" s="60"/>
      <c r="AF10" s="60"/>
      <c r="AG10" s="61"/>
      <c r="AH10" s="62"/>
      <c r="AI10" s="62"/>
      <c r="AJ10" s="49"/>
      <c r="AK10" s="63"/>
      <c r="AL10" s="58"/>
      <c r="AM10" s="60"/>
      <c r="AN10" s="63"/>
    </row>
    <row r="11" spans="1:40">
      <c r="A11" s="19">
        <v>6</v>
      </c>
      <c r="B11" s="963" t="s">
        <v>25</v>
      </c>
      <c r="C11" s="964"/>
      <c r="D11" s="964"/>
      <c r="E11" s="965"/>
      <c r="F11" s="38"/>
      <c r="G11" s="64">
        <f t="shared" ref="G11:J12" si="6">G12</f>
        <v>588.86824000000001</v>
      </c>
      <c r="H11" s="65">
        <f t="shared" si="6"/>
        <v>588.86824000000001</v>
      </c>
      <c r="I11" s="65">
        <f t="shared" si="6"/>
        <v>0</v>
      </c>
      <c r="J11" s="65">
        <f t="shared" si="6"/>
        <v>0</v>
      </c>
      <c r="K11" s="65">
        <f t="shared" si="4"/>
        <v>588.86824000000001</v>
      </c>
      <c r="L11" s="66">
        <f t="shared" si="1"/>
        <v>588.86824000000001</v>
      </c>
      <c r="M11" s="67">
        <v>85</v>
      </c>
      <c r="N11" s="67">
        <v>0</v>
      </c>
      <c r="O11" s="65">
        <f t="shared" si="0"/>
        <v>0</v>
      </c>
      <c r="P11" s="68">
        <v>0</v>
      </c>
      <c r="Q11" s="47"/>
      <c r="R11" s="64">
        <v>0</v>
      </c>
      <c r="S11" s="68">
        <f t="shared" si="2"/>
        <v>588.86824000000001</v>
      </c>
      <c r="V11" s="20">
        <f t="shared" si="5"/>
        <v>6</v>
      </c>
      <c r="W11" s="6"/>
      <c r="X11" s="6"/>
      <c r="Y11" s="969" t="s">
        <v>16</v>
      </c>
      <c r="Z11" s="969"/>
      <c r="AA11" s="29"/>
      <c r="AB11" s="53"/>
      <c r="AC11" s="54"/>
      <c r="AD11" s="54"/>
      <c r="AE11" s="54"/>
      <c r="AF11" s="54">
        <f t="shared" ref="AF11:AG17" si="7">+AB11+AD11</f>
        <v>0</v>
      </c>
      <c r="AG11" s="55">
        <f t="shared" si="7"/>
        <v>0</v>
      </c>
      <c r="AH11" s="56"/>
      <c r="AI11" s="56"/>
      <c r="AJ11" s="49">
        <f t="shared" ref="AJ11:AJ17" si="8">+AF11-AG11</f>
        <v>0</v>
      </c>
      <c r="AK11" s="57"/>
      <c r="AL11" s="58"/>
      <c r="AM11" s="54"/>
      <c r="AN11" s="57">
        <f t="shared" ref="AN11:AN17" si="9">+AG11+AM11</f>
        <v>0</v>
      </c>
    </row>
    <row r="12" spans="1:40">
      <c r="A12" s="36">
        <f t="shared" si="3"/>
        <v>7</v>
      </c>
      <c r="B12" s="970" t="s">
        <v>305</v>
      </c>
      <c r="C12" s="970"/>
      <c r="D12" s="970"/>
      <c r="E12" s="970"/>
      <c r="F12" s="37"/>
      <c r="G12" s="48">
        <f t="shared" si="6"/>
        <v>588.86824000000001</v>
      </c>
      <c r="H12" s="49">
        <f t="shared" si="6"/>
        <v>588.86824000000001</v>
      </c>
      <c r="I12" s="49">
        <f t="shared" si="6"/>
        <v>0</v>
      </c>
      <c r="J12" s="49">
        <f t="shared" si="6"/>
        <v>0</v>
      </c>
      <c r="K12" s="49">
        <f t="shared" si="4"/>
        <v>588.86824000000001</v>
      </c>
      <c r="L12" s="50">
        <f t="shared" si="1"/>
        <v>588.86824000000001</v>
      </c>
      <c r="M12" s="51">
        <v>85</v>
      </c>
      <c r="N12" s="51">
        <v>0</v>
      </c>
      <c r="O12" s="49">
        <f t="shared" si="0"/>
        <v>0</v>
      </c>
      <c r="P12" s="52">
        <v>0</v>
      </c>
      <c r="Q12" s="47"/>
      <c r="R12" s="48">
        <v>0</v>
      </c>
      <c r="S12" s="52">
        <f t="shared" si="2"/>
        <v>588.86824000000001</v>
      </c>
      <c r="V12" s="19">
        <f t="shared" si="5"/>
        <v>7</v>
      </c>
      <c r="W12" s="963" t="s">
        <v>25</v>
      </c>
      <c r="X12" s="964"/>
      <c r="Y12" s="964"/>
      <c r="Z12" s="965"/>
      <c r="AA12" s="38"/>
      <c r="AB12" s="64">
        <v>588.86824000000001</v>
      </c>
      <c r="AC12" s="65">
        <v>588.86824000000001</v>
      </c>
      <c r="AD12" s="65">
        <v>0</v>
      </c>
      <c r="AE12" s="65">
        <v>0</v>
      </c>
      <c r="AF12" s="65">
        <v>588.86824000000001</v>
      </c>
      <c r="AG12" s="66">
        <v>588.86824000000001</v>
      </c>
      <c r="AH12" s="67">
        <v>85</v>
      </c>
      <c r="AI12" s="67">
        <v>0</v>
      </c>
      <c r="AJ12" s="65">
        <v>0</v>
      </c>
      <c r="AK12" s="68">
        <v>0</v>
      </c>
      <c r="AL12" s="47"/>
      <c r="AM12" s="65">
        <v>0</v>
      </c>
      <c r="AN12" s="68">
        <v>588.86824000000001</v>
      </c>
    </row>
    <row r="13" spans="1:40">
      <c r="A13" s="799">
        <v>8</v>
      </c>
      <c r="B13" s="539"/>
      <c r="C13" s="185" t="s">
        <v>306</v>
      </c>
      <c r="D13" s="186"/>
      <c r="E13" s="186"/>
      <c r="F13" s="800"/>
      <c r="G13" s="53">
        <v>588.86824000000001</v>
      </c>
      <c r="H13" s="54">
        <v>588.86824000000001</v>
      </c>
      <c r="I13" s="54">
        <v>0</v>
      </c>
      <c r="J13" s="54">
        <v>0</v>
      </c>
      <c r="K13" s="54">
        <f t="shared" si="4"/>
        <v>588.86824000000001</v>
      </c>
      <c r="L13" s="55">
        <f t="shared" si="1"/>
        <v>588.86824000000001</v>
      </c>
      <c r="M13" s="56">
        <v>85</v>
      </c>
      <c r="N13" s="56">
        <v>0</v>
      </c>
      <c r="O13" s="54">
        <f t="shared" si="0"/>
        <v>0</v>
      </c>
      <c r="P13" s="57">
        <v>0</v>
      </c>
      <c r="Q13" s="74"/>
      <c r="R13" s="53">
        <v>0</v>
      </c>
      <c r="S13" s="57">
        <f t="shared" si="2"/>
        <v>588.86824000000001</v>
      </c>
      <c r="V13" s="36">
        <f t="shared" si="5"/>
        <v>8</v>
      </c>
      <c r="W13" s="966" t="s">
        <v>35</v>
      </c>
      <c r="X13" s="967"/>
      <c r="Y13" s="967"/>
      <c r="Z13" s="968"/>
      <c r="AA13" s="37"/>
      <c r="AB13" s="48"/>
      <c r="AC13" s="49"/>
      <c r="AD13" s="49"/>
      <c r="AE13" s="49"/>
      <c r="AF13" s="49">
        <f t="shared" si="7"/>
        <v>0</v>
      </c>
      <c r="AG13" s="50">
        <f t="shared" si="7"/>
        <v>0</v>
      </c>
      <c r="AH13" s="51"/>
      <c r="AI13" s="51"/>
      <c r="AJ13" s="49">
        <f t="shared" si="8"/>
        <v>0</v>
      </c>
      <c r="AK13" s="52"/>
      <c r="AL13" s="47"/>
      <c r="AM13" s="49"/>
      <c r="AN13" s="52">
        <f t="shared" si="9"/>
        <v>0</v>
      </c>
    </row>
    <row r="14" spans="1:40">
      <c r="A14" s="19">
        <v>9</v>
      </c>
      <c r="B14" s="963" t="s">
        <v>23</v>
      </c>
      <c r="C14" s="964"/>
      <c r="D14" s="964"/>
      <c r="E14" s="965"/>
      <c r="F14" s="38"/>
      <c r="G14" s="64">
        <f>G15</f>
        <v>0</v>
      </c>
      <c r="H14" s="65">
        <f t="shared" ref="H14:J15" si="10">H15</f>
        <v>0</v>
      </c>
      <c r="I14" s="65">
        <f t="shared" si="10"/>
        <v>0</v>
      </c>
      <c r="J14" s="65">
        <f t="shared" si="10"/>
        <v>711.9</v>
      </c>
      <c r="K14" s="65">
        <f t="shared" si="4"/>
        <v>0</v>
      </c>
      <c r="L14" s="66">
        <f t="shared" si="1"/>
        <v>711.9</v>
      </c>
      <c r="M14" s="67">
        <f>M15</f>
        <v>50</v>
      </c>
      <c r="N14" s="67">
        <f>N15</f>
        <v>0</v>
      </c>
      <c r="O14" s="65">
        <f>+K14-L14</f>
        <v>-711.9</v>
      </c>
      <c r="P14" s="68">
        <f>P15</f>
        <v>0</v>
      </c>
      <c r="Q14" s="47"/>
      <c r="R14" s="64">
        <f>R15</f>
        <v>0</v>
      </c>
      <c r="S14" s="68">
        <f>+L14+R14</f>
        <v>711.9</v>
      </c>
      <c r="V14" s="20">
        <f t="shared" si="5"/>
        <v>9</v>
      </c>
      <c r="W14" s="6"/>
      <c r="X14" s="6"/>
      <c r="Y14" s="969" t="s">
        <v>51</v>
      </c>
      <c r="Z14" s="969"/>
      <c r="AA14" s="29"/>
      <c r="AB14" s="59"/>
      <c r="AC14" s="60"/>
      <c r="AD14" s="60"/>
      <c r="AE14" s="60"/>
      <c r="AF14" s="60">
        <f t="shared" si="7"/>
        <v>0</v>
      </c>
      <c r="AG14" s="61">
        <f t="shared" si="7"/>
        <v>0</v>
      </c>
      <c r="AH14" s="62"/>
      <c r="AI14" s="62"/>
      <c r="AJ14" s="60">
        <f t="shared" si="8"/>
        <v>0</v>
      </c>
      <c r="AK14" s="63"/>
      <c r="AL14" s="58"/>
      <c r="AM14" s="60"/>
      <c r="AN14" s="63">
        <f t="shared" si="9"/>
        <v>0</v>
      </c>
    </row>
    <row r="15" spans="1:40">
      <c r="A15" s="36">
        <f t="shared" si="3"/>
        <v>10</v>
      </c>
      <c r="B15" s="966" t="s">
        <v>307</v>
      </c>
      <c r="C15" s="967"/>
      <c r="D15" s="967"/>
      <c r="E15" s="968"/>
      <c r="F15" s="37"/>
      <c r="G15" s="48">
        <f>G16</f>
        <v>0</v>
      </c>
      <c r="H15" s="49">
        <f t="shared" si="10"/>
        <v>0</v>
      </c>
      <c r="I15" s="49">
        <f t="shared" si="10"/>
        <v>0</v>
      </c>
      <c r="J15" s="49">
        <f t="shared" si="10"/>
        <v>711.9</v>
      </c>
      <c r="K15" s="49">
        <f t="shared" si="4"/>
        <v>0</v>
      </c>
      <c r="L15" s="50">
        <f t="shared" si="1"/>
        <v>711.9</v>
      </c>
      <c r="M15" s="51">
        <f>M16</f>
        <v>50</v>
      </c>
      <c r="N15" s="51">
        <f>N16</f>
        <v>0</v>
      </c>
      <c r="O15" s="49">
        <f>+K15-L15</f>
        <v>-711.9</v>
      </c>
      <c r="P15" s="52">
        <f>P16</f>
        <v>0</v>
      </c>
      <c r="Q15" s="47"/>
      <c r="R15" s="48">
        <f>R16</f>
        <v>0</v>
      </c>
      <c r="S15" s="52">
        <f>+L15+R15</f>
        <v>711.9</v>
      </c>
      <c r="V15" s="19">
        <f t="shared" si="5"/>
        <v>10</v>
      </c>
      <c r="W15" s="963" t="s">
        <v>23</v>
      </c>
      <c r="X15" s="964"/>
      <c r="Y15" s="964"/>
      <c r="Z15" s="965"/>
      <c r="AA15" s="38"/>
      <c r="AB15" s="64">
        <v>0</v>
      </c>
      <c r="AC15" s="65">
        <v>0</v>
      </c>
      <c r="AD15" s="65">
        <v>0</v>
      </c>
      <c r="AE15" s="65">
        <v>711.9</v>
      </c>
      <c r="AF15" s="65">
        <v>0</v>
      </c>
      <c r="AG15" s="66">
        <v>711.9</v>
      </c>
      <c r="AH15" s="67">
        <v>50</v>
      </c>
      <c r="AI15" s="67">
        <v>0</v>
      </c>
      <c r="AJ15" s="65">
        <v>-711.9</v>
      </c>
      <c r="AK15" s="68">
        <v>0</v>
      </c>
      <c r="AL15" s="47"/>
      <c r="AM15" s="65">
        <v>0</v>
      </c>
      <c r="AN15" s="68">
        <v>711.9</v>
      </c>
    </row>
    <row r="16" spans="1:40" ht="15.75" thickBot="1">
      <c r="A16" s="20">
        <f t="shared" si="3"/>
        <v>11</v>
      </c>
      <c r="B16" s="6"/>
      <c r="C16" s="41" t="s">
        <v>308</v>
      </c>
      <c r="D16" s="83"/>
      <c r="E16" s="83"/>
      <c r="F16" s="29"/>
      <c r="G16" s="59">
        <v>0</v>
      </c>
      <c r="H16" s="60">
        <v>0</v>
      </c>
      <c r="I16" s="60">
        <v>0</v>
      </c>
      <c r="J16" s="60">
        <v>711.9</v>
      </c>
      <c r="K16" s="60">
        <f t="shared" si="4"/>
        <v>0</v>
      </c>
      <c r="L16" s="61">
        <f t="shared" si="1"/>
        <v>711.9</v>
      </c>
      <c r="M16" s="62">
        <v>50</v>
      </c>
      <c r="N16" s="62">
        <v>0</v>
      </c>
      <c r="O16" s="54">
        <f>+K16-L16</f>
        <v>-711.9</v>
      </c>
      <c r="P16" s="63"/>
      <c r="Q16" s="58"/>
      <c r="R16" s="59">
        <v>0</v>
      </c>
      <c r="S16" s="63">
        <f>+L16+R16</f>
        <v>711.9</v>
      </c>
      <c r="V16" s="36">
        <f t="shared" si="5"/>
        <v>11</v>
      </c>
      <c r="W16" s="966" t="s">
        <v>35</v>
      </c>
      <c r="X16" s="967"/>
      <c r="Y16" s="967"/>
      <c r="Z16" s="968"/>
      <c r="AA16" s="37"/>
      <c r="AB16" s="48"/>
      <c r="AC16" s="49"/>
      <c r="AD16" s="49"/>
      <c r="AE16" s="49"/>
      <c r="AF16" s="49">
        <f t="shared" si="7"/>
        <v>0</v>
      </c>
      <c r="AG16" s="50">
        <f t="shared" si="7"/>
        <v>0</v>
      </c>
      <c r="AH16" s="51"/>
      <c r="AI16" s="51"/>
      <c r="AJ16" s="49">
        <f t="shared" si="8"/>
        <v>0</v>
      </c>
      <c r="AK16" s="52"/>
      <c r="AL16" s="47"/>
      <c r="AM16" s="49"/>
      <c r="AN16" s="52">
        <f t="shared" si="9"/>
        <v>0</v>
      </c>
    </row>
    <row r="17" spans="1:40" ht="15.75" thickBot="1">
      <c r="A17" s="253">
        <f t="shared" si="3"/>
        <v>12</v>
      </c>
      <c r="B17" s="24" t="s">
        <v>22</v>
      </c>
      <c r="C17" s="24"/>
      <c r="D17" s="24"/>
      <c r="E17" s="24"/>
      <c r="F17" s="30"/>
      <c r="G17" s="69">
        <f>+G6+G11+G14</f>
        <v>12290.3773</v>
      </c>
      <c r="H17" s="70">
        <f t="shared" ref="H17:P17" si="11">+H6+H11+H14</f>
        <v>12313.432699999999</v>
      </c>
      <c r="I17" s="70">
        <f t="shared" si="11"/>
        <v>0</v>
      </c>
      <c r="J17" s="70">
        <f t="shared" si="11"/>
        <v>711.9</v>
      </c>
      <c r="K17" s="70">
        <f t="shared" si="11"/>
        <v>12290.3773</v>
      </c>
      <c r="L17" s="71">
        <f t="shared" si="11"/>
        <v>13025.332699999999</v>
      </c>
      <c r="M17" s="72" t="s">
        <v>309</v>
      </c>
      <c r="N17" s="72">
        <f t="shared" si="11"/>
        <v>0</v>
      </c>
      <c r="O17" s="70">
        <f>+O6+O11+O14</f>
        <v>-734.95539999999926</v>
      </c>
      <c r="P17" s="73">
        <f t="shared" si="11"/>
        <v>0</v>
      </c>
      <c r="Q17" s="47"/>
      <c r="R17" s="69">
        <f>+R6+R11+R14</f>
        <v>0</v>
      </c>
      <c r="S17" s="73">
        <f>+S6+S11+S14</f>
        <v>13025.332699999999</v>
      </c>
      <c r="V17" s="20">
        <f t="shared" si="5"/>
        <v>12</v>
      </c>
      <c r="W17" s="6"/>
      <c r="X17" s="6"/>
      <c r="Y17" s="969" t="s">
        <v>51</v>
      </c>
      <c r="Z17" s="969"/>
      <c r="AA17" s="29"/>
      <c r="AB17" s="53"/>
      <c r="AC17" s="54"/>
      <c r="AD17" s="54"/>
      <c r="AE17" s="54"/>
      <c r="AF17" s="54">
        <f t="shared" si="7"/>
        <v>0</v>
      </c>
      <c r="AG17" s="55">
        <f t="shared" si="7"/>
        <v>0</v>
      </c>
      <c r="AH17" s="56"/>
      <c r="AI17" s="56"/>
      <c r="AJ17" s="54">
        <f t="shared" si="8"/>
        <v>0</v>
      </c>
      <c r="AK17" s="57"/>
      <c r="AL17" s="58"/>
      <c r="AM17" s="54"/>
      <c r="AN17" s="57">
        <f t="shared" si="9"/>
        <v>0</v>
      </c>
    </row>
    <row r="18" spans="1:40" ht="15.75" thickBot="1">
      <c r="V18" s="21">
        <f t="shared" si="5"/>
        <v>13</v>
      </c>
      <c r="W18" s="24" t="s">
        <v>22</v>
      </c>
      <c r="X18" s="24"/>
      <c r="Y18" s="24"/>
      <c r="Z18" s="24"/>
      <c r="AA18" s="30"/>
      <c r="AB18" s="69">
        <f t="shared" ref="AB18:AK18" si="12">+AB6+AB12+AB15</f>
        <v>12290.3773</v>
      </c>
      <c r="AC18" s="70">
        <f t="shared" si="12"/>
        <v>12313.432699999999</v>
      </c>
      <c r="AD18" s="70">
        <f t="shared" si="12"/>
        <v>0</v>
      </c>
      <c r="AE18" s="70">
        <f t="shared" si="12"/>
        <v>711.9</v>
      </c>
      <c r="AF18" s="70">
        <f t="shared" si="12"/>
        <v>12290.3773</v>
      </c>
      <c r="AG18" s="71">
        <f t="shared" si="12"/>
        <v>13025.332699999999</v>
      </c>
      <c r="AH18" s="72">
        <f t="shared" si="12"/>
        <v>208.1</v>
      </c>
      <c r="AI18" s="72">
        <f t="shared" si="12"/>
        <v>0</v>
      </c>
      <c r="AJ18" s="70">
        <f t="shared" si="12"/>
        <v>-734.95539999999926</v>
      </c>
      <c r="AK18" s="73">
        <f t="shared" si="12"/>
        <v>0</v>
      </c>
      <c r="AL18" s="47"/>
      <c r="AM18" s="70">
        <f>+AM6+AM12+AM15</f>
        <v>0</v>
      </c>
      <c r="AN18" s="73">
        <f>+AN6+AN12+AN15</f>
        <v>13025.332699999999</v>
      </c>
    </row>
  </sheetData>
  <mergeCells count="39">
    <mergeCell ref="R3:R4"/>
    <mergeCell ref="S3:S4"/>
    <mergeCell ref="A3:A5"/>
    <mergeCell ref="B3:E5"/>
    <mergeCell ref="F3:F5"/>
    <mergeCell ref="G3:H3"/>
    <mergeCell ref="I3:J3"/>
    <mergeCell ref="K3:L3"/>
    <mergeCell ref="B15:E15"/>
    <mergeCell ref="M3:M4"/>
    <mergeCell ref="N3:N4"/>
    <mergeCell ref="O3:O4"/>
    <mergeCell ref="P3:P4"/>
    <mergeCell ref="B6:E6"/>
    <mergeCell ref="B7:E7"/>
    <mergeCell ref="B11:E11"/>
    <mergeCell ref="B12:E12"/>
    <mergeCell ref="B14:E14"/>
    <mergeCell ref="AN3:AN4"/>
    <mergeCell ref="V3:V5"/>
    <mergeCell ref="W3:Z5"/>
    <mergeCell ref="AA3:AA5"/>
    <mergeCell ref="AB3:AC3"/>
    <mergeCell ref="AD3:AE3"/>
    <mergeCell ref="AF3:AG3"/>
    <mergeCell ref="AH3:AH4"/>
    <mergeCell ref="AI3:AI4"/>
    <mergeCell ref="AJ3:AJ4"/>
    <mergeCell ref="AK3:AK4"/>
    <mergeCell ref="AM3:AM4"/>
    <mergeCell ref="W15:Z15"/>
    <mergeCell ref="W16:Z16"/>
    <mergeCell ref="Y17:Z17"/>
    <mergeCell ref="W6:Z6"/>
    <mergeCell ref="W7:Z7"/>
    <mergeCell ref="Y11:Z11"/>
    <mergeCell ref="W12:Z12"/>
    <mergeCell ref="W13:Z13"/>
    <mergeCell ref="Y14:Z1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zoomScale="85" zoomScaleNormal="85" workbookViewId="0"/>
  </sheetViews>
  <sheetFormatPr defaultRowHeight="15"/>
  <cols>
    <col min="1" max="1" width="4.7109375" customWidth="1"/>
    <col min="2" max="2" width="10.28515625" customWidth="1"/>
    <col min="5" max="5" width="32.5703125" customWidth="1"/>
    <col min="6" max="6" width="4.7109375" customWidth="1"/>
    <col min="7" max="8" width="10" customWidth="1"/>
    <col min="9" max="12" width="10.42578125" customWidth="1"/>
    <col min="13" max="13" width="7.42578125" customWidth="1"/>
    <col min="14" max="14" width="10.42578125" customWidth="1"/>
    <col min="15" max="15" width="10.85546875" customWidth="1"/>
    <col min="16" max="16" width="10" customWidth="1"/>
    <col min="17" max="17" width="0.85546875" customWidth="1"/>
    <col min="20" max="20" width="12.425781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1" ht="26.25">
      <c r="A1" s="84" t="s">
        <v>43</v>
      </c>
      <c r="B1" s="1"/>
      <c r="C1" s="14"/>
      <c r="D1" s="14"/>
      <c r="E1" s="14"/>
      <c r="F1" s="14"/>
      <c r="G1" s="1"/>
      <c r="H1" s="1"/>
      <c r="I1" s="1"/>
      <c r="J1" s="1"/>
      <c r="K1" s="1"/>
      <c r="L1" s="1"/>
      <c r="M1" s="1"/>
      <c r="N1" s="1"/>
      <c r="O1" s="1"/>
      <c r="P1" s="1"/>
      <c r="Q1" s="1"/>
      <c r="R1" s="1"/>
      <c r="S1" s="1"/>
      <c r="T1" s="1"/>
    </row>
    <row r="2" spans="1:41" ht="16.5" thickBot="1">
      <c r="A2" s="1"/>
      <c r="B2" s="14"/>
      <c r="C2" s="14"/>
      <c r="D2" s="14"/>
      <c r="E2" s="1"/>
      <c r="F2" s="1"/>
      <c r="G2" s="1"/>
      <c r="H2" s="1"/>
      <c r="I2" s="1"/>
      <c r="J2" s="85"/>
      <c r="K2" s="85"/>
      <c r="L2" s="1"/>
      <c r="M2" s="1"/>
      <c r="N2" s="1"/>
      <c r="O2" s="1"/>
      <c r="P2" s="1"/>
      <c r="Q2" s="1"/>
      <c r="R2" s="1"/>
      <c r="S2" s="1"/>
      <c r="T2" s="86" t="s">
        <v>1</v>
      </c>
    </row>
    <row r="3" spans="1:41" ht="26.25" customHeight="1">
      <c r="A3" s="973" t="s">
        <v>0</v>
      </c>
      <c r="B3" s="975" t="s">
        <v>54</v>
      </c>
      <c r="C3" s="976"/>
      <c r="D3" s="976"/>
      <c r="E3" s="976"/>
      <c r="F3" s="978" t="s">
        <v>55</v>
      </c>
      <c r="G3" s="981" t="s">
        <v>17</v>
      </c>
      <c r="H3" s="953"/>
      <c r="I3" s="954" t="s">
        <v>18</v>
      </c>
      <c r="J3" s="954"/>
      <c r="K3" s="954" t="s">
        <v>19</v>
      </c>
      <c r="L3" s="954"/>
      <c r="M3" s="993" t="s">
        <v>56</v>
      </c>
      <c r="N3" s="995" t="s">
        <v>57</v>
      </c>
      <c r="O3" s="936" t="s">
        <v>58</v>
      </c>
      <c r="P3" s="956" t="s">
        <v>59</v>
      </c>
      <c r="Q3" s="1"/>
      <c r="R3" s="971" t="s">
        <v>60</v>
      </c>
      <c r="S3" s="938" t="s">
        <v>61</v>
      </c>
      <c r="T3" s="982" t="s">
        <v>62</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1">
      <c r="A4" s="974"/>
      <c r="B4" s="977"/>
      <c r="C4" s="977"/>
      <c r="D4" s="977"/>
      <c r="E4" s="977"/>
      <c r="F4" s="979"/>
      <c r="G4" s="12" t="s">
        <v>28</v>
      </c>
      <c r="H4" s="7" t="s">
        <v>29</v>
      </c>
      <c r="I4" s="7" t="s">
        <v>11</v>
      </c>
      <c r="J4" s="7" t="s">
        <v>15</v>
      </c>
      <c r="K4" s="7" t="s">
        <v>11</v>
      </c>
      <c r="L4" s="7" t="s">
        <v>15</v>
      </c>
      <c r="M4" s="994"/>
      <c r="N4" s="996"/>
      <c r="O4" s="937"/>
      <c r="P4" s="957"/>
      <c r="Q4" s="1"/>
      <c r="R4" s="972"/>
      <c r="S4" s="939"/>
      <c r="T4" s="983"/>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1" ht="15.75" thickBot="1">
      <c r="A5" s="974"/>
      <c r="B5" s="977"/>
      <c r="C5" s="977"/>
      <c r="D5" s="977"/>
      <c r="E5" s="977"/>
      <c r="F5" s="980"/>
      <c r="G5" s="87" t="s">
        <v>2</v>
      </c>
      <c r="H5" s="88" t="s">
        <v>3</v>
      </c>
      <c r="I5" s="88" t="s">
        <v>4</v>
      </c>
      <c r="J5" s="88" t="s">
        <v>5</v>
      </c>
      <c r="K5" s="88" t="s">
        <v>12</v>
      </c>
      <c r="L5" s="88" t="s">
        <v>13</v>
      </c>
      <c r="M5" s="89" t="s">
        <v>24</v>
      </c>
      <c r="N5" s="90" t="s">
        <v>26</v>
      </c>
      <c r="O5" s="91" t="s">
        <v>21</v>
      </c>
      <c r="P5" s="92" t="s">
        <v>6</v>
      </c>
      <c r="Q5" s="1"/>
      <c r="R5" s="93" t="s">
        <v>7</v>
      </c>
      <c r="S5" s="94" t="s">
        <v>36</v>
      </c>
      <c r="T5" s="95" t="s">
        <v>8</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1">
      <c r="A6" s="96">
        <v>1</v>
      </c>
      <c r="B6" s="984" t="s">
        <v>14</v>
      </c>
      <c r="C6" s="984"/>
      <c r="D6" s="984"/>
      <c r="E6" s="984"/>
      <c r="F6" s="97"/>
      <c r="G6" s="98">
        <v>187636.31119000001</v>
      </c>
      <c r="H6" s="98">
        <v>120346.00018</v>
      </c>
      <c r="I6" s="98">
        <v>210002.72441</v>
      </c>
      <c r="J6" s="98">
        <v>66511.143230000001</v>
      </c>
      <c r="K6" s="98">
        <v>397639.03560000006</v>
      </c>
      <c r="L6" s="98">
        <v>186857.14341000002</v>
      </c>
      <c r="M6" s="98">
        <v>79.2</v>
      </c>
      <c r="N6" s="98">
        <v>41751.946819999997</v>
      </c>
      <c r="O6" s="98">
        <v>215731.27242000005</v>
      </c>
      <c r="P6" s="99">
        <v>0</v>
      </c>
      <c r="Q6" s="1"/>
      <c r="R6" s="100">
        <v>7080.6468000000004</v>
      </c>
      <c r="S6" s="99">
        <v>193937.79021000004</v>
      </c>
      <c r="T6" s="99">
        <v>4548.2003400000003</v>
      </c>
      <c r="V6" s="39">
        <v>1</v>
      </c>
      <c r="W6" s="962" t="s">
        <v>14</v>
      </c>
      <c r="X6" s="962"/>
      <c r="Y6" s="962"/>
      <c r="Z6" s="962"/>
      <c r="AA6" s="35"/>
      <c r="AB6" s="42">
        <v>187636.31119000001</v>
      </c>
      <c r="AC6" s="43">
        <v>120346.00018</v>
      </c>
      <c r="AD6" s="43">
        <v>210002.72441</v>
      </c>
      <c r="AE6" s="43">
        <v>66511.143230000001</v>
      </c>
      <c r="AF6" s="43">
        <v>397639.03560000006</v>
      </c>
      <c r="AG6" s="44">
        <v>186857.14341000002</v>
      </c>
      <c r="AH6" s="45">
        <v>79.2</v>
      </c>
      <c r="AI6" s="45">
        <v>41751.946819999997</v>
      </c>
      <c r="AJ6" s="43">
        <v>215731.27242000005</v>
      </c>
      <c r="AK6" s="46">
        <v>0</v>
      </c>
      <c r="AL6" s="47"/>
      <c r="AM6" s="43">
        <v>7080.6468000000004</v>
      </c>
      <c r="AN6" s="46">
        <v>193937.79021000004</v>
      </c>
      <c r="AO6">
        <v>4548.2003400000003</v>
      </c>
    </row>
    <row r="7" spans="1:41">
      <c r="A7" s="15">
        <v>2</v>
      </c>
      <c r="B7" s="964" t="s">
        <v>47</v>
      </c>
      <c r="C7" s="964"/>
      <c r="D7" s="964"/>
      <c r="E7" s="964"/>
      <c r="F7" s="101"/>
      <c r="G7" s="102">
        <v>187636.31119000001</v>
      </c>
      <c r="H7" s="102">
        <v>120346.00018</v>
      </c>
      <c r="I7" s="102">
        <v>210002.72441</v>
      </c>
      <c r="J7" s="102">
        <v>66511.143230000001</v>
      </c>
      <c r="K7" s="102">
        <v>397639.03560000006</v>
      </c>
      <c r="L7" s="102">
        <v>186857.14341000002</v>
      </c>
      <c r="M7" s="102">
        <v>79.2</v>
      </c>
      <c r="N7" s="102">
        <v>41751.946819999997</v>
      </c>
      <c r="O7" s="102">
        <v>215731.27242000005</v>
      </c>
      <c r="P7" s="103">
        <v>0</v>
      </c>
      <c r="Q7" s="1"/>
      <c r="R7" s="104">
        <v>7080.6468000000004</v>
      </c>
      <c r="S7" s="103">
        <v>193937.79021000004</v>
      </c>
      <c r="T7" s="105">
        <v>4548.2003400000003</v>
      </c>
      <c r="V7" s="36">
        <f>V6+1</f>
        <v>2</v>
      </c>
      <c r="W7" s="970" t="s">
        <v>47</v>
      </c>
      <c r="X7" s="970"/>
      <c r="Y7" s="970"/>
      <c r="Z7" s="970"/>
      <c r="AA7" s="28"/>
      <c r="AB7" s="48"/>
      <c r="AC7" s="49"/>
      <c r="AD7" s="49"/>
      <c r="AE7" s="49"/>
      <c r="AF7" s="49"/>
      <c r="AG7" s="50"/>
      <c r="AH7" s="51"/>
      <c r="AI7" s="51"/>
      <c r="AJ7" s="49"/>
      <c r="AK7" s="52"/>
      <c r="AL7" s="47"/>
      <c r="AM7" s="49"/>
      <c r="AN7" s="52"/>
      <c r="AO7">
        <v>4548.2003400000003</v>
      </c>
    </row>
    <row r="8" spans="1:41">
      <c r="A8" s="15">
        <v>3</v>
      </c>
      <c r="B8" s="106"/>
      <c r="C8" s="107" t="s">
        <v>48</v>
      </c>
      <c r="D8" s="108"/>
      <c r="E8" s="109"/>
      <c r="F8" s="15" t="s">
        <v>9</v>
      </c>
      <c r="G8" s="110">
        <v>69246.991290000005</v>
      </c>
      <c r="H8" s="110">
        <v>41980.61982</v>
      </c>
      <c r="I8" s="110">
        <v>126028.81427</v>
      </c>
      <c r="J8" s="110">
        <v>22306.148280000001</v>
      </c>
      <c r="K8" s="111">
        <v>195275.80556000001</v>
      </c>
      <c r="L8" s="111">
        <v>64286.768100000001</v>
      </c>
      <c r="M8" s="112">
        <v>78</v>
      </c>
      <c r="N8" s="110">
        <v>5216.2498999999998</v>
      </c>
      <c r="O8" s="111">
        <v>130989.03746000001</v>
      </c>
      <c r="P8" s="113">
        <v>0</v>
      </c>
      <c r="Q8" s="1"/>
      <c r="R8" s="114">
        <v>3370.3068000000003</v>
      </c>
      <c r="S8" s="115">
        <v>67657.074900000007</v>
      </c>
      <c r="T8" s="113">
        <v>2018.93217</v>
      </c>
      <c r="V8" s="20">
        <f t="shared" ref="V8:V18" si="0">+V7+1</f>
        <v>3</v>
      </c>
      <c r="W8" s="6"/>
      <c r="X8" s="41" t="s">
        <v>48</v>
      </c>
      <c r="Y8" s="78"/>
      <c r="Z8" s="78"/>
      <c r="AA8" s="29"/>
      <c r="AB8" s="59"/>
      <c r="AC8" s="60"/>
      <c r="AD8" s="60"/>
      <c r="AE8" s="60"/>
      <c r="AF8" s="60"/>
      <c r="AG8" s="61"/>
      <c r="AH8" s="62"/>
      <c r="AI8" s="62"/>
      <c r="AJ8" s="49"/>
      <c r="AK8" s="63"/>
      <c r="AL8" s="58"/>
      <c r="AM8" s="60"/>
      <c r="AN8" s="63"/>
    </row>
    <row r="9" spans="1:41">
      <c r="A9" s="15">
        <v>4</v>
      </c>
      <c r="B9" s="106"/>
      <c r="C9" s="107" t="s">
        <v>48</v>
      </c>
      <c r="D9" s="108"/>
      <c r="E9" s="109"/>
      <c r="F9" s="15"/>
      <c r="G9" s="110">
        <v>20447.176080000005</v>
      </c>
      <c r="H9" s="110">
        <v>31860.177309999999</v>
      </c>
      <c r="I9" s="110">
        <v>32672.84101</v>
      </c>
      <c r="J9" s="110">
        <v>26209.220010000001</v>
      </c>
      <c r="K9" s="111">
        <v>53120.017090000008</v>
      </c>
      <c r="L9" s="111">
        <v>58069.397320000004</v>
      </c>
      <c r="M9" s="112">
        <v>78.7</v>
      </c>
      <c r="N9" s="110">
        <v>13539.222</v>
      </c>
      <c r="O9" s="111"/>
      <c r="P9" s="113">
        <v>0</v>
      </c>
      <c r="Q9" s="1"/>
      <c r="R9" s="114">
        <v>1687.57645</v>
      </c>
      <c r="S9" s="115">
        <v>59756.973770000004</v>
      </c>
      <c r="T9" s="113">
        <v>1506.79565</v>
      </c>
      <c r="V9" s="20">
        <f t="shared" si="0"/>
        <v>4</v>
      </c>
      <c r="W9" s="6"/>
      <c r="X9" s="41" t="s">
        <v>49</v>
      </c>
      <c r="Y9" s="78"/>
      <c r="Z9" s="78"/>
      <c r="AA9" s="29"/>
      <c r="AB9" s="59"/>
      <c r="AC9" s="60"/>
      <c r="AD9" s="60"/>
      <c r="AE9" s="60"/>
      <c r="AF9" s="60"/>
      <c r="AG9" s="61"/>
      <c r="AH9" s="62"/>
      <c r="AI9" s="62"/>
      <c r="AJ9" s="49"/>
      <c r="AK9" s="63"/>
      <c r="AL9" s="58"/>
      <c r="AM9" s="60"/>
      <c r="AN9" s="63"/>
    </row>
    <row r="10" spans="1:41">
      <c r="A10" s="15">
        <v>5</v>
      </c>
      <c r="B10" s="106"/>
      <c r="C10" s="116" t="s">
        <v>49</v>
      </c>
      <c r="D10" s="117"/>
      <c r="E10" s="118"/>
      <c r="F10" s="15" t="s">
        <v>9</v>
      </c>
      <c r="G10" s="110">
        <v>18099.816440000002</v>
      </c>
      <c r="H10" s="110">
        <v>6932.8198000000002</v>
      </c>
      <c r="I10" s="110">
        <v>7154.7196199999998</v>
      </c>
      <c r="J10" s="110">
        <v>7316.89</v>
      </c>
      <c r="K10" s="111">
        <v>25254.536060000002</v>
      </c>
      <c r="L10" s="111">
        <v>14249.709800000001</v>
      </c>
      <c r="M10" s="119">
        <v>80.5</v>
      </c>
      <c r="N10" s="110">
        <v>0</v>
      </c>
      <c r="O10" s="111">
        <v>11004.826260000002</v>
      </c>
      <c r="P10" s="113">
        <v>0</v>
      </c>
      <c r="Q10" s="1"/>
      <c r="R10" s="114">
        <v>661.96780999999987</v>
      </c>
      <c r="S10" s="115">
        <v>14911.677610000001</v>
      </c>
      <c r="T10" s="113">
        <v>643.73631</v>
      </c>
      <c r="V10" s="20">
        <f t="shared" si="0"/>
        <v>5</v>
      </c>
      <c r="W10" s="6"/>
      <c r="X10" s="41" t="s">
        <v>50</v>
      </c>
      <c r="Y10" s="78"/>
      <c r="Z10" s="78"/>
      <c r="AA10" s="29"/>
      <c r="AB10" s="59"/>
      <c r="AC10" s="60"/>
      <c r="AD10" s="60"/>
      <c r="AE10" s="60"/>
      <c r="AF10" s="60"/>
      <c r="AG10" s="61"/>
      <c r="AH10" s="62"/>
      <c r="AI10" s="62"/>
      <c r="AJ10" s="49"/>
      <c r="AK10" s="63"/>
      <c r="AL10" s="58"/>
      <c r="AM10" s="60"/>
      <c r="AN10" s="63"/>
      <c r="AO10">
        <v>125.02997000000001</v>
      </c>
    </row>
    <row r="11" spans="1:41">
      <c r="A11" s="15">
        <v>6</v>
      </c>
      <c r="B11" s="106"/>
      <c r="C11" s="116" t="s">
        <v>49</v>
      </c>
      <c r="D11" s="117"/>
      <c r="E11" s="118"/>
      <c r="F11" s="15"/>
      <c r="G11" s="120">
        <v>70689.149020000012</v>
      </c>
      <c r="H11" s="120">
        <v>29715.084490000001</v>
      </c>
      <c r="I11" s="120">
        <v>43980.09951</v>
      </c>
      <c r="J11" s="120">
        <v>10678.88494</v>
      </c>
      <c r="K11" s="111">
        <v>114669.24853000001</v>
      </c>
      <c r="L11" s="111">
        <v>40393.969429999997</v>
      </c>
      <c r="M11" s="119">
        <v>76.3</v>
      </c>
      <c r="N11" s="120">
        <v>0</v>
      </c>
      <c r="O11" s="111">
        <v>74275.279100000014</v>
      </c>
      <c r="P11" s="121">
        <v>0</v>
      </c>
      <c r="Q11" s="1"/>
      <c r="R11" s="122">
        <v>1235.76577</v>
      </c>
      <c r="S11" s="115">
        <v>41629.735199999996</v>
      </c>
      <c r="T11" s="121">
        <v>253.70624000000001</v>
      </c>
      <c r="V11" s="20">
        <f t="shared" si="0"/>
        <v>6</v>
      </c>
      <c r="W11" s="6"/>
      <c r="X11" s="6"/>
      <c r="Y11" s="969" t="s">
        <v>16</v>
      </c>
      <c r="Z11" s="969"/>
      <c r="AA11" s="29"/>
      <c r="AB11" s="53"/>
      <c r="AC11" s="54"/>
      <c r="AD11" s="54"/>
      <c r="AE11" s="54"/>
      <c r="AF11" s="54">
        <f t="shared" ref="AF11:AG17" si="1">+AB11+AD11</f>
        <v>0</v>
      </c>
      <c r="AG11" s="55">
        <f t="shared" si="1"/>
        <v>0</v>
      </c>
      <c r="AH11" s="56"/>
      <c r="AI11" s="56"/>
      <c r="AJ11" s="49">
        <f t="shared" ref="AJ11:AJ17" si="2">+AF11-AG11</f>
        <v>0</v>
      </c>
      <c r="AK11" s="57"/>
      <c r="AL11" s="58"/>
      <c r="AM11" s="54"/>
      <c r="AN11" s="57">
        <f t="shared" ref="AN11:AN17" si="3">+AG11+AM11</f>
        <v>0</v>
      </c>
    </row>
    <row r="12" spans="1:41">
      <c r="A12" s="15">
        <v>7</v>
      </c>
      <c r="B12" s="106"/>
      <c r="C12" s="116" t="s">
        <v>63</v>
      </c>
      <c r="D12" s="117"/>
      <c r="E12" s="118"/>
      <c r="F12" s="15"/>
      <c r="G12" s="120">
        <v>9153.1783600000017</v>
      </c>
      <c r="H12" s="120">
        <v>9857.2987600000015</v>
      </c>
      <c r="I12" s="120">
        <v>166.25</v>
      </c>
      <c r="J12" s="120">
        <v>0</v>
      </c>
      <c r="K12" s="111">
        <v>9319.4283600000017</v>
      </c>
      <c r="L12" s="123">
        <v>9857.2987600000015</v>
      </c>
      <c r="M12" s="119">
        <v>82.5</v>
      </c>
      <c r="N12" s="120">
        <v>22996.474920000001</v>
      </c>
      <c r="O12" s="123">
        <v>-537.87039999999979</v>
      </c>
      <c r="P12" s="121">
        <v>0</v>
      </c>
      <c r="Q12" s="1"/>
      <c r="R12" s="122">
        <v>125.02997000000001</v>
      </c>
      <c r="S12" s="124">
        <v>9982.3287300000011</v>
      </c>
      <c r="T12" s="121">
        <v>125.02997000000001</v>
      </c>
      <c r="V12" s="19">
        <f t="shared" si="0"/>
        <v>7</v>
      </c>
      <c r="W12" s="963" t="s">
        <v>25</v>
      </c>
      <c r="X12" s="964"/>
      <c r="Y12" s="964"/>
      <c r="Z12" s="965"/>
      <c r="AA12" s="38"/>
      <c r="AB12" s="64">
        <v>1161.8424</v>
      </c>
      <c r="AC12" s="65">
        <v>1189.45057</v>
      </c>
      <c r="AD12" s="65">
        <v>2007.643</v>
      </c>
      <c r="AE12" s="65">
        <v>2007.643</v>
      </c>
      <c r="AF12" s="65">
        <v>3169.4854</v>
      </c>
      <c r="AG12" s="66">
        <v>3197.09357</v>
      </c>
      <c r="AH12" s="67">
        <v>85</v>
      </c>
      <c r="AI12" s="67">
        <v>0</v>
      </c>
      <c r="AJ12" s="65">
        <v>-27.608169999999973</v>
      </c>
      <c r="AK12" s="68">
        <v>0</v>
      </c>
      <c r="AL12" s="47"/>
      <c r="AM12" s="65">
        <v>81</v>
      </c>
      <c r="AN12" s="68">
        <v>1270.45057</v>
      </c>
      <c r="AO12">
        <v>0</v>
      </c>
    </row>
    <row r="13" spans="1:41">
      <c r="A13" s="125">
        <v>8</v>
      </c>
      <c r="B13" s="985" t="s">
        <v>64</v>
      </c>
      <c r="C13" s="986"/>
      <c r="D13" s="986"/>
      <c r="E13" s="986"/>
      <c r="F13" s="126"/>
      <c r="G13" s="127">
        <v>1161.8424</v>
      </c>
      <c r="H13" s="127">
        <v>1189.45057</v>
      </c>
      <c r="I13" s="127">
        <v>2007.643</v>
      </c>
      <c r="J13" s="127">
        <v>2007.643</v>
      </c>
      <c r="K13" s="128">
        <v>3169.4854</v>
      </c>
      <c r="L13" s="127">
        <v>3197.09357</v>
      </c>
      <c r="M13" s="129">
        <v>85</v>
      </c>
      <c r="N13" s="127">
        <v>0</v>
      </c>
      <c r="O13" s="127">
        <v>-27.608169999999973</v>
      </c>
      <c r="P13" s="130">
        <v>0</v>
      </c>
      <c r="Q13" s="1"/>
      <c r="R13" s="131">
        <v>81</v>
      </c>
      <c r="S13" s="130">
        <v>1270.45057</v>
      </c>
      <c r="T13" s="130">
        <v>0</v>
      </c>
      <c r="V13" s="36">
        <f t="shared" si="0"/>
        <v>8</v>
      </c>
      <c r="W13" s="966" t="s">
        <v>35</v>
      </c>
      <c r="X13" s="967"/>
      <c r="Y13" s="967"/>
      <c r="Z13" s="968"/>
      <c r="AA13" s="37"/>
      <c r="AB13" s="48"/>
      <c r="AC13" s="49"/>
      <c r="AD13" s="49"/>
      <c r="AE13" s="49"/>
      <c r="AF13" s="49">
        <f t="shared" si="1"/>
        <v>0</v>
      </c>
      <c r="AG13" s="50">
        <f t="shared" si="1"/>
        <v>0</v>
      </c>
      <c r="AH13" s="51"/>
      <c r="AI13" s="51"/>
      <c r="AJ13" s="49">
        <f t="shared" si="2"/>
        <v>0</v>
      </c>
      <c r="AK13" s="52"/>
      <c r="AL13" s="47"/>
      <c r="AM13" s="49"/>
      <c r="AN13" s="52">
        <f t="shared" si="3"/>
        <v>0</v>
      </c>
    </row>
    <row r="14" spans="1:41">
      <c r="A14" s="15">
        <v>9</v>
      </c>
      <c r="B14" s="22" t="s">
        <v>65</v>
      </c>
      <c r="C14" s="987" t="s">
        <v>66</v>
      </c>
      <c r="D14" s="988"/>
      <c r="E14" s="989"/>
      <c r="F14" s="132"/>
      <c r="G14" s="120">
        <v>1161.8424</v>
      </c>
      <c r="H14" s="120">
        <v>1189.45057</v>
      </c>
      <c r="I14" s="133">
        <v>0</v>
      </c>
      <c r="J14" s="133">
        <v>0</v>
      </c>
      <c r="K14" s="111">
        <v>1161.8424</v>
      </c>
      <c r="L14" s="111">
        <v>1189.45057</v>
      </c>
      <c r="M14" s="119">
        <v>85</v>
      </c>
      <c r="N14" s="134"/>
      <c r="O14" s="111">
        <v>-27.608169999999973</v>
      </c>
      <c r="P14" s="135"/>
      <c r="Q14" s="1"/>
      <c r="R14" s="122">
        <v>81</v>
      </c>
      <c r="S14" s="115">
        <v>1270.45057</v>
      </c>
      <c r="T14" s="121">
        <v>0</v>
      </c>
      <c r="V14" s="20">
        <f t="shared" si="0"/>
        <v>9</v>
      </c>
      <c r="W14" s="6"/>
      <c r="X14" s="6"/>
      <c r="Y14" s="969" t="s">
        <v>51</v>
      </c>
      <c r="Z14" s="969"/>
      <c r="AA14" s="29"/>
      <c r="AB14" s="59"/>
      <c r="AC14" s="60"/>
      <c r="AD14" s="60"/>
      <c r="AE14" s="60"/>
      <c r="AF14" s="60">
        <f t="shared" si="1"/>
        <v>0</v>
      </c>
      <c r="AG14" s="61">
        <f t="shared" si="1"/>
        <v>0</v>
      </c>
      <c r="AH14" s="62"/>
      <c r="AI14" s="62"/>
      <c r="AJ14" s="60">
        <f t="shared" si="2"/>
        <v>0</v>
      </c>
      <c r="AK14" s="63"/>
      <c r="AL14" s="58"/>
      <c r="AM14" s="60"/>
      <c r="AN14" s="63">
        <f t="shared" si="3"/>
        <v>0</v>
      </c>
    </row>
    <row r="15" spans="1:41">
      <c r="A15" s="15">
        <v>10</v>
      </c>
      <c r="B15" s="22" t="s">
        <v>67</v>
      </c>
      <c r="C15" s="990" t="s">
        <v>68</v>
      </c>
      <c r="D15" s="991"/>
      <c r="E15" s="992"/>
      <c r="F15" s="132"/>
      <c r="G15" s="120">
        <v>0</v>
      </c>
      <c r="H15" s="120">
        <v>0</v>
      </c>
      <c r="I15" s="120">
        <v>2007.643</v>
      </c>
      <c r="J15" s="120">
        <v>2007.643</v>
      </c>
      <c r="K15" s="111">
        <v>2007.643</v>
      </c>
      <c r="L15" s="111">
        <v>2007.643</v>
      </c>
      <c r="M15" s="119">
        <v>85</v>
      </c>
      <c r="N15" s="119"/>
      <c r="O15" s="123"/>
      <c r="P15" s="121"/>
      <c r="Q15" s="1"/>
      <c r="R15" s="122"/>
      <c r="S15" s="136"/>
      <c r="T15" s="121"/>
      <c r="V15" s="19">
        <f t="shared" si="0"/>
        <v>10</v>
      </c>
      <c r="W15" s="963" t="s">
        <v>23</v>
      </c>
      <c r="X15" s="964"/>
      <c r="Y15" s="964"/>
      <c r="Z15" s="965"/>
      <c r="AA15" s="38"/>
      <c r="AB15" s="64">
        <v>38608.094639999996</v>
      </c>
      <c r="AC15" s="65">
        <v>14512.217490000001</v>
      </c>
      <c r="AD15" s="65">
        <v>0</v>
      </c>
      <c r="AE15" s="65">
        <v>2285.5328</v>
      </c>
      <c r="AF15" s="65">
        <v>38608.094639999996</v>
      </c>
      <c r="AG15" s="66">
        <v>16797.75029</v>
      </c>
      <c r="AH15" s="67">
        <v>63</v>
      </c>
      <c r="AI15" s="67">
        <v>0</v>
      </c>
      <c r="AJ15" s="65">
        <v>13941.27577</v>
      </c>
      <c r="AK15" s="68">
        <v>0</v>
      </c>
      <c r="AL15" s="47"/>
      <c r="AM15" s="65">
        <v>43085.054219999998</v>
      </c>
      <c r="AN15" s="68">
        <v>59882.804510000002</v>
      </c>
      <c r="AO15">
        <v>398.05155000000002</v>
      </c>
    </row>
    <row r="16" spans="1:41">
      <c r="A16" s="125">
        <v>11</v>
      </c>
      <c r="B16" s="997" t="s">
        <v>23</v>
      </c>
      <c r="C16" s="998"/>
      <c r="D16" s="998"/>
      <c r="E16" s="998"/>
      <c r="F16" s="126"/>
      <c r="G16" s="137">
        <v>38608.094639999996</v>
      </c>
      <c r="H16" s="137">
        <v>14512.217490000001</v>
      </c>
      <c r="I16" s="137">
        <v>0</v>
      </c>
      <c r="J16" s="137">
        <v>2285.5328</v>
      </c>
      <c r="K16" s="137">
        <v>38608.094639999996</v>
      </c>
      <c r="L16" s="137">
        <v>16797.75029</v>
      </c>
      <c r="M16" s="138">
        <v>63</v>
      </c>
      <c r="N16" s="137">
        <v>0</v>
      </c>
      <c r="O16" s="137">
        <v>13941.27577</v>
      </c>
      <c r="P16" s="139">
        <v>0</v>
      </c>
      <c r="Q16" s="1"/>
      <c r="R16" s="140">
        <v>43085.054219999998</v>
      </c>
      <c r="S16" s="139">
        <v>59882.804510000002</v>
      </c>
      <c r="T16" s="139">
        <v>398.05155000000002</v>
      </c>
      <c r="V16" s="36">
        <f t="shared" si="0"/>
        <v>11</v>
      </c>
      <c r="W16" s="966" t="s">
        <v>35</v>
      </c>
      <c r="X16" s="967"/>
      <c r="Y16" s="967"/>
      <c r="Z16" s="968"/>
      <c r="AA16" s="37"/>
      <c r="AB16" s="48"/>
      <c r="AC16" s="49"/>
      <c r="AD16" s="49"/>
      <c r="AE16" s="49"/>
      <c r="AF16" s="49">
        <f t="shared" si="1"/>
        <v>0</v>
      </c>
      <c r="AG16" s="50">
        <f t="shared" si="1"/>
        <v>0</v>
      </c>
      <c r="AH16" s="51"/>
      <c r="AI16" s="51"/>
      <c r="AJ16" s="49">
        <f t="shared" si="2"/>
        <v>0</v>
      </c>
      <c r="AK16" s="52"/>
      <c r="AL16" s="47"/>
      <c r="AM16" s="49"/>
      <c r="AN16" s="52">
        <f t="shared" si="3"/>
        <v>0</v>
      </c>
    </row>
    <row r="17" spans="1:40" ht="15.75" thickBot="1">
      <c r="A17" s="15">
        <v>12</v>
      </c>
      <c r="B17" s="963" t="s">
        <v>69</v>
      </c>
      <c r="C17" s="964"/>
      <c r="D17" s="964"/>
      <c r="E17" s="964"/>
      <c r="F17" s="141"/>
      <c r="G17" s="142">
        <v>35915.049189999998</v>
      </c>
      <c r="H17" s="142">
        <v>11842.73523</v>
      </c>
      <c r="I17" s="142">
        <v>0</v>
      </c>
      <c r="J17" s="142">
        <v>0</v>
      </c>
      <c r="K17" s="142">
        <v>35915.049189999998</v>
      </c>
      <c r="L17" s="142">
        <v>11842.73523</v>
      </c>
      <c r="M17" s="143">
        <v>50</v>
      </c>
      <c r="N17" s="144">
        <v>0</v>
      </c>
      <c r="O17" s="102">
        <v>16203.24538</v>
      </c>
      <c r="P17" s="105">
        <v>0</v>
      </c>
      <c r="Q17" s="1"/>
      <c r="R17" s="104">
        <v>43030.604220000001</v>
      </c>
      <c r="S17" s="105">
        <v>54873.339449999999</v>
      </c>
      <c r="T17" s="105">
        <v>398.05155000000002</v>
      </c>
      <c r="V17" s="20">
        <f t="shared" si="0"/>
        <v>12</v>
      </c>
      <c r="W17" s="6"/>
      <c r="X17" s="6"/>
      <c r="Y17" s="969" t="s">
        <v>51</v>
      </c>
      <c r="Z17" s="969"/>
      <c r="AA17" s="29"/>
      <c r="AB17" s="53"/>
      <c r="AC17" s="54"/>
      <c r="AD17" s="54"/>
      <c r="AE17" s="54"/>
      <c r="AF17" s="54">
        <f t="shared" si="1"/>
        <v>0</v>
      </c>
      <c r="AG17" s="55">
        <f t="shared" si="1"/>
        <v>0</v>
      </c>
      <c r="AH17" s="56"/>
      <c r="AI17" s="56"/>
      <c r="AJ17" s="54">
        <f t="shared" si="2"/>
        <v>0</v>
      </c>
      <c r="AK17" s="57"/>
      <c r="AL17" s="58"/>
      <c r="AM17" s="54"/>
      <c r="AN17" s="57">
        <f t="shared" si="3"/>
        <v>0</v>
      </c>
    </row>
    <row r="18" spans="1:40" ht="15.75" thickBot="1">
      <c r="A18" s="15">
        <v>13</v>
      </c>
      <c r="B18" s="145"/>
      <c r="C18" s="999" t="s">
        <v>70</v>
      </c>
      <c r="D18" s="1000"/>
      <c r="E18" s="1001"/>
      <c r="F18" s="15" t="s">
        <v>9</v>
      </c>
      <c r="G18" s="120">
        <v>14150.733099999999</v>
      </c>
      <c r="H18" s="120">
        <v>3582.4638100000002</v>
      </c>
      <c r="I18" s="120">
        <v>0</v>
      </c>
      <c r="J18" s="120">
        <v>0</v>
      </c>
      <c r="K18" s="111">
        <v>14150.733099999999</v>
      </c>
      <c r="L18" s="111">
        <v>3582.4638100000002</v>
      </c>
      <c r="M18" s="119">
        <v>50</v>
      </c>
      <c r="N18" s="120">
        <v>0</v>
      </c>
      <c r="O18" s="111">
        <v>10568.26929</v>
      </c>
      <c r="P18" s="121">
        <v>0</v>
      </c>
      <c r="Q18" s="1"/>
      <c r="R18" s="122">
        <v>398.05155000000002</v>
      </c>
      <c r="S18" s="115">
        <v>3980.5153600000003</v>
      </c>
      <c r="T18" s="121">
        <v>398.05155000000002</v>
      </c>
      <c r="V18" s="21">
        <f t="shared" si="0"/>
        <v>13</v>
      </c>
      <c r="W18" s="24" t="s">
        <v>22</v>
      </c>
      <c r="X18" s="24"/>
      <c r="Y18" s="24"/>
      <c r="Z18" s="24"/>
      <c r="AA18" s="30"/>
      <c r="AB18" s="69">
        <f t="shared" ref="AB18:AK18" si="4">+AB6+AB12+AB15</f>
        <v>227406.24823</v>
      </c>
      <c r="AC18" s="70">
        <f t="shared" si="4"/>
        <v>136047.66824</v>
      </c>
      <c r="AD18" s="70">
        <f t="shared" si="4"/>
        <v>212010.36741000001</v>
      </c>
      <c r="AE18" s="70">
        <f t="shared" si="4"/>
        <v>70804.319029999999</v>
      </c>
      <c r="AF18" s="70">
        <f t="shared" si="4"/>
        <v>439416.61564000009</v>
      </c>
      <c r="AG18" s="71">
        <f t="shared" si="4"/>
        <v>206851.98727000001</v>
      </c>
      <c r="AH18" s="72">
        <f t="shared" si="4"/>
        <v>227.2</v>
      </c>
      <c r="AI18" s="72">
        <f t="shared" si="4"/>
        <v>41751.946819999997</v>
      </c>
      <c r="AJ18" s="70">
        <f t="shared" si="4"/>
        <v>229644.94002000007</v>
      </c>
      <c r="AK18" s="73">
        <f t="shared" si="4"/>
        <v>0</v>
      </c>
      <c r="AL18" s="47"/>
      <c r="AM18" s="70">
        <f>+AM6+AM12+AM15</f>
        <v>50246.70102</v>
      </c>
      <c r="AN18" s="73">
        <f>+AN6+AN12+AN15</f>
        <v>255091.04529000004</v>
      </c>
    </row>
    <row r="19" spans="1:40">
      <c r="A19" s="15">
        <v>14</v>
      </c>
      <c r="B19" s="145"/>
      <c r="C19" s="999" t="s">
        <v>70</v>
      </c>
      <c r="D19" s="1000"/>
      <c r="E19" s="1001"/>
      <c r="F19" s="15"/>
      <c r="G19" s="120">
        <v>15177.205999999998</v>
      </c>
      <c r="H19" s="120">
        <v>7308.13742</v>
      </c>
      <c r="I19" s="120">
        <v>0</v>
      </c>
      <c r="J19" s="120">
        <v>0</v>
      </c>
      <c r="K19" s="111">
        <v>15177.205999999998</v>
      </c>
      <c r="L19" s="111">
        <v>7308.13742</v>
      </c>
      <c r="M19" s="119">
        <v>50</v>
      </c>
      <c r="N19" s="120">
        <v>0</v>
      </c>
      <c r="O19" s="111"/>
      <c r="P19" s="121">
        <v>0</v>
      </c>
      <c r="Q19" s="1"/>
      <c r="R19" s="122">
        <v>656.91467</v>
      </c>
      <c r="S19" s="115">
        <v>7965.0520900000001</v>
      </c>
      <c r="T19" s="121">
        <v>0</v>
      </c>
    </row>
    <row r="20" spans="1:40">
      <c r="A20" s="15">
        <v>15</v>
      </c>
      <c r="B20" s="145"/>
      <c r="C20" s="146" t="s">
        <v>71</v>
      </c>
      <c r="D20" s="146"/>
      <c r="E20" s="146"/>
      <c r="F20" s="15"/>
      <c r="G20" s="120"/>
      <c r="H20" s="119"/>
      <c r="I20" s="119"/>
      <c r="J20" s="119"/>
      <c r="K20" s="111">
        <v>0</v>
      </c>
      <c r="L20" s="111">
        <v>0</v>
      </c>
      <c r="M20" s="119"/>
      <c r="N20" s="134"/>
      <c r="O20" s="111">
        <v>0</v>
      </c>
      <c r="P20" s="135"/>
      <c r="Q20" s="1"/>
      <c r="R20" s="122"/>
      <c r="S20" s="115">
        <v>0</v>
      </c>
      <c r="T20" s="121"/>
    </row>
    <row r="21" spans="1:40">
      <c r="A21" s="15">
        <v>16</v>
      </c>
      <c r="B21" s="145"/>
      <c r="C21" s="146" t="s">
        <v>72</v>
      </c>
      <c r="D21" s="17"/>
      <c r="E21" s="146"/>
      <c r="F21" s="15"/>
      <c r="G21" s="120"/>
      <c r="H21" s="119"/>
      <c r="I21" s="119"/>
      <c r="J21" s="119"/>
      <c r="K21" s="111">
        <v>0</v>
      </c>
      <c r="L21" s="111">
        <v>0</v>
      </c>
      <c r="M21" s="119"/>
      <c r="N21" s="134"/>
      <c r="O21" s="111">
        <v>0</v>
      </c>
      <c r="P21" s="135"/>
      <c r="Q21" s="1"/>
      <c r="R21" s="122"/>
      <c r="S21" s="115">
        <v>0</v>
      </c>
      <c r="T21" s="121"/>
    </row>
    <row r="22" spans="1:40">
      <c r="A22" s="15">
        <v>17</v>
      </c>
      <c r="B22" s="145"/>
      <c r="C22" s="146" t="s">
        <v>73</v>
      </c>
      <c r="D22" s="146"/>
      <c r="E22" s="146"/>
      <c r="F22" s="15"/>
      <c r="G22" s="120">
        <v>6587.1100900000001</v>
      </c>
      <c r="H22" s="120">
        <v>952.13400000000001</v>
      </c>
      <c r="I22" s="120">
        <v>0</v>
      </c>
      <c r="J22" s="120">
        <v>0</v>
      </c>
      <c r="K22" s="111">
        <v>6587.1100900000001</v>
      </c>
      <c r="L22" s="111">
        <v>952.13400000000001</v>
      </c>
      <c r="M22" s="119">
        <v>50</v>
      </c>
      <c r="N22" s="120">
        <v>0</v>
      </c>
      <c r="O22" s="111">
        <v>5634.9760900000001</v>
      </c>
      <c r="P22" s="121">
        <v>0</v>
      </c>
      <c r="Q22" s="1"/>
      <c r="R22" s="122">
        <v>41975.637999999999</v>
      </c>
      <c r="S22" s="115">
        <v>42927.771999999997</v>
      </c>
      <c r="T22" s="121">
        <v>0</v>
      </c>
    </row>
    <row r="23" spans="1:40">
      <c r="A23" s="15">
        <v>18</v>
      </c>
      <c r="B23" s="147"/>
      <c r="C23" s="148" t="s">
        <v>74</v>
      </c>
      <c r="D23" s="149"/>
      <c r="E23" s="149"/>
      <c r="F23" s="150"/>
      <c r="G23" s="120"/>
      <c r="H23" s="119"/>
      <c r="I23" s="119"/>
      <c r="J23" s="119"/>
      <c r="K23" s="111">
        <v>0</v>
      </c>
      <c r="L23" s="111">
        <v>0</v>
      </c>
      <c r="M23" s="119"/>
      <c r="N23" s="134"/>
      <c r="O23" s="111">
        <v>0</v>
      </c>
      <c r="P23" s="135"/>
      <c r="Q23" s="1"/>
      <c r="R23" s="122"/>
      <c r="S23" s="115">
        <v>0</v>
      </c>
      <c r="T23" s="121"/>
    </row>
    <row r="24" spans="1:40">
      <c r="A24" s="151">
        <v>19</v>
      </c>
      <c r="B24" s="997" t="s">
        <v>75</v>
      </c>
      <c r="C24" s="998"/>
      <c r="D24" s="998"/>
      <c r="E24" s="998"/>
      <c r="F24" s="126"/>
      <c r="G24" s="152">
        <v>2693.0454500000005</v>
      </c>
      <c r="H24" s="152">
        <v>2627.1322600000003</v>
      </c>
      <c r="I24" s="152">
        <v>0</v>
      </c>
      <c r="J24" s="152">
        <v>0</v>
      </c>
      <c r="K24" s="152">
        <v>2693.0454500000005</v>
      </c>
      <c r="L24" s="152">
        <v>2627.1322600000003</v>
      </c>
      <c r="M24" s="153">
        <v>50</v>
      </c>
      <c r="N24" s="154">
        <v>0</v>
      </c>
      <c r="O24" s="155">
        <v>65.913190000000213</v>
      </c>
      <c r="P24" s="156">
        <v>0</v>
      </c>
      <c r="Q24" s="1"/>
      <c r="R24" s="157">
        <v>54.45</v>
      </c>
      <c r="S24" s="156">
        <v>2681.5822600000001</v>
      </c>
      <c r="T24" s="156">
        <v>0</v>
      </c>
    </row>
    <row r="25" spans="1:40">
      <c r="A25" s="15">
        <v>20</v>
      </c>
      <c r="B25" s="106"/>
      <c r="C25" s="987" t="s">
        <v>66</v>
      </c>
      <c r="D25" s="988"/>
      <c r="E25" s="989"/>
      <c r="F25" s="158"/>
      <c r="G25" s="120">
        <v>1890.0288000000003</v>
      </c>
      <c r="H25" s="120">
        <v>1824.1156100000001</v>
      </c>
      <c r="I25" s="120">
        <v>0</v>
      </c>
      <c r="J25" s="120">
        <v>0</v>
      </c>
      <c r="K25" s="111">
        <v>1890.0288000000003</v>
      </c>
      <c r="L25" s="111">
        <v>1824.1156100000001</v>
      </c>
      <c r="M25" s="119">
        <v>50</v>
      </c>
      <c r="N25" s="120">
        <v>0</v>
      </c>
      <c r="O25" s="111">
        <v>65.913190000000213</v>
      </c>
      <c r="P25" s="121">
        <v>0</v>
      </c>
      <c r="Q25" s="1"/>
      <c r="R25" s="122">
        <v>54.45</v>
      </c>
      <c r="S25" s="115">
        <v>1878.5656100000001</v>
      </c>
      <c r="T25" s="121">
        <v>0</v>
      </c>
    </row>
    <row r="26" spans="1:40">
      <c r="A26" s="15">
        <v>21</v>
      </c>
      <c r="B26" s="106"/>
      <c r="C26" s="987" t="s">
        <v>76</v>
      </c>
      <c r="D26" s="988"/>
      <c r="E26" s="989"/>
      <c r="F26" s="158"/>
      <c r="G26" s="120"/>
      <c r="H26" s="119"/>
      <c r="I26" s="119"/>
      <c r="J26" s="119"/>
      <c r="K26" s="111">
        <v>0</v>
      </c>
      <c r="L26" s="111">
        <v>0</v>
      </c>
      <c r="M26" s="119"/>
      <c r="N26" s="134"/>
      <c r="O26" s="123">
        <v>0</v>
      </c>
      <c r="P26" s="135"/>
      <c r="Q26" s="1"/>
      <c r="R26" s="122"/>
      <c r="S26" s="115">
        <v>0</v>
      </c>
      <c r="T26" s="121"/>
    </row>
    <row r="27" spans="1:40">
      <c r="A27" s="15">
        <v>22</v>
      </c>
      <c r="B27" s="159"/>
      <c r="C27" s="1002" t="s">
        <v>77</v>
      </c>
      <c r="D27" s="1003"/>
      <c r="E27" s="1004"/>
      <c r="F27" s="160" t="s">
        <v>9</v>
      </c>
      <c r="G27" s="110">
        <v>803.01665000000003</v>
      </c>
      <c r="H27" s="110">
        <v>803.01665000000003</v>
      </c>
      <c r="I27" s="110">
        <v>0</v>
      </c>
      <c r="J27" s="110">
        <v>0</v>
      </c>
      <c r="K27" s="111">
        <v>803.01665000000003</v>
      </c>
      <c r="L27" s="111">
        <v>803.01665000000003</v>
      </c>
      <c r="M27" s="112">
        <v>50</v>
      </c>
      <c r="N27" s="110">
        <v>0</v>
      </c>
      <c r="O27" s="111">
        <v>0</v>
      </c>
      <c r="P27" s="113">
        <v>0</v>
      </c>
      <c r="Q27" s="1"/>
      <c r="R27" s="114">
        <v>0</v>
      </c>
      <c r="S27" s="115">
        <v>803.01665000000003</v>
      </c>
      <c r="T27" s="113">
        <v>0</v>
      </c>
    </row>
    <row r="28" spans="1:40">
      <c r="A28" s="15">
        <v>23</v>
      </c>
      <c r="B28" s="963" t="s">
        <v>78</v>
      </c>
      <c r="C28" s="964"/>
      <c r="D28" s="964"/>
      <c r="E28" s="964"/>
      <c r="F28" s="141"/>
      <c r="G28" s="161">
        <v>0</v>
      </c>
      <c r="H28" s="161">
        <v>42.35</v>
      </c>
      <c r="I28" s="161">
        <v>0</v>
      </c>
      <c r="J28" s="161">
        <v>2285.5328</v>
      </c>
      <c r="K28" s="161">
        <v>0</v>
      </c>
      <c r="L28" s="161">
        <v>2327.8827999999999</v>
      </c>
      <c r="M28" s="162">
        <v>76</v>
      </c>
      <c r="N28" s="163">
        <v>0</v>
      </c>
      <c r="O28" s="164">
        <v>-2327.8827999999999</v>
      </c>
      <c r="P28" s="165">
        <v>0</v>
      </c>
      <c r="Q28" s="1"/>
      <c r="R28" s="166">
        <v>0</v>
      </c>
      <c r="S28" s="165">
        <v>2327.8827999999999</v>
      </c>
      <c r="T28" s="165">
        <v>0</v>
      </c>
    </row>
    <row r="29" spans="1:40" ht="15.75" thickBot="1">
      <c r="A29" s="167">
        <v>24</v>
      </c>
      <c r="B29" s="168"/>
      <c r="C29" s="1005" t="s">
        <v>79</v>
      </c>
      <c r="D29" s="1006"/>
      <c r="E29" s="1007"/>
      <c r="F29" s="169"/>
      <c r="G29" s="170">
        <v>0</v>
      </c>
      <c r="H29" s="170">
        <v>42.35</v>
      </c>
      <c r="I29" s="170">
        <v>0</v>
      </c>
      <c r="J29" s="170">
        <v>2285.5328</v>
      </c>
      <c r="K29" s="111">
        <v>0</v>
      </c>
      <c r="L29" s="171">
        <v>2327.8827999999999</v>
      </c>
      <c r="M29" s="170">
        <v>75.900000000000006</v>
      </c>
      <c r="N29" s="170">
        <v>0</v>
      </c>
      <c r="O29" s="171">
        <v>-2327.8827999999999</v>
      </c>
      <c r="P29" s="172">
        <v>0</v>
      </c>
      <c r="Q29" s="1"/>
      <c r="R29" s="173">
        <v>0</v>
      </c>
      <c r="S29" s="174">
        <v>2327.8827999999999</v>
      </c>
      <c r="T29" s="172">
        <v>0</v>
      </c>
    </row>
    <row r="30" spans="1:40" ht="16.5" thickBot="1">
      <c r="A30" s="175">
        <v>25</v>
      </c>
      <c r="B30" s="176" t="s">
        <v>22</v>
      </c>
      <c r="C30" s="176"/>
      <c r="D30" s="176"/>
      <c r="E30" s="177"/>
      <c r="F30" s="178"/>
      <c r="G30" s="179">
        <v>227406.24823</v>
      </c>
      <c r="H30" s="179">
        <v>136047.66824</v>
      </c>
      <c r="I30" s="179">
        <v>212010.36741000001</v>
      </c>
      <c r="J30" s="179">
        <v>70804.319029999999</v>
      </c>
      <c r="K30" s="179">
        <v>439416.61564000009</v>
      </c>
      <c r="L30" s="179">
        <v>206851.98727000001</v>
      </c>
      <c r="M30" s="180">
        <v>71.099999999999994</v>
      </c>
      <c r="N30" s="179">
        <v>41751.946819999997</v>
      </c>
      <c r="O30" s="179">
        <v>229644.94002000007</v>
      </c>
      <c r="P30" s="181">
        <v>0</v>
      </c>
      <c r="Q30" s="1"/>
      <c r="R30" s="182">
        <v>50246.70102</v>
      </c>
      <c r="S30" s="181">
        <v>255091.04529000004</v>
      </c>
      <c r="T30" s="183">
        <v>4946.2518900000005</v>
      </c>
    </row>
  </sheetData>
  <mergeCells count="49">
    <mergeCell ref="W15:Z15"/>
    <mergeCell ref="W16:Z16"/>
    <mergeCell ref="Y17:Z17"/>
    <mergeCell ref="AJ3:AJ4"/>
    <mergeCell ref="AK3:AK4"/>
    <mergeCell ref="Y14:Z14"/>
    <mergeCell ref="AN3:AN4"/>
    <mergeCell ref="W6:Z6"/>
    <mergeCell ref="W7:Z7"/>
    <mergeCell ref="AA3:AA5"/>
    <mergeCell ref="AB3:AC3"/>
    <mergeCell ref="AD3:AE3"/>
    <mergeCell ref="AF3:AG3"/>
    <mergeCell ref="AH3:AH4"/>
    <mergeCell ref="AI3:AI4"/>
    <mergeCell ref="AM3:AM4"/>
    <mergeCell ref="V3:V5"/>
    <mergeCell ref="W3:Z5"/>
    <mergeCell ref="Y11:Z11"/>
    <mergeCell ref="W12:Z12"/>
    <mergeCell ref="W13:Z13"/>
    <mergeCell ref="C25:E25"/>
    <mergeCell ref="C26:E26"/>
    <mergeCell ref="C27:E27"/>
    <mergeCell ref="B28:E28"/>
    <mergeCell ref="C29:E29"/>
    <mergeCell ref="B16:E16"/>
    <mergeCell ref="B17:E17"/>
    <mergeCell ref="C18:E18"/>
    <mergeCell ref="C19:E19"/>
    <mergeCell ref="B24:E24"/>
    <mergeCell ref="C15:E15"/>
    <mergeCell ref="M3:M4"/>
    <mergeCell ref="N3:N4"/>
    <mergeCell ref="O3:O4"/>
    <mergeCell ref="P3:P4"/>
    <mergeCell ref="T3:T4"/>
    <mergeCell ref="B6:E6"/>
    <mergeCell ref="B7:E7"/>
    <mergeCell ref="B13:E13"/>
    <mergeCell ref="C14:E14"/>
    <mergeCell ref="R3:R4"/>
    <mergeCell ref="S3:S4"/>
    <mergeCell ref="A3:A5"/>
    <mergeCell ref="B3:E5"/>
    <mergeCell ref="F3:F5"/>
    <mergeCell ref="G3:H3"/>
    <mergeCell ref="I3:J3"/>
    <mergeCell ref="K3:L3"/>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1.140625" bestFit="1" customWidth="1"/>
    <col min="9" max="9" width="11" customWidth="1"/>
    <col min="10" max="10" width="11.140625" bestFit="1" customWidth="1"/>
    <col min="11" max="11" width="11.28515625" customWidth="1"/>
    <col min="12" max="12" width="11.140625" bestFit="1" customWidth="1"/>
    <col min="13" max="13" width="10.85546875" customWidth="1"/>
    <col min="14" max="14" width="10.7109375" customWidth="1"/>
    <col min="15" max="15" width="12.7109375" bestFit="1" customWidth="1"/>
    <col min="16" max="16" width="10.85546875" customWidth="1"/>
    <col min="17" max="17" width="2.140625" customWidth="1"/>
    <col min="18" max="18" width="10.140625" customWidth="1"/>
    <col min="19" max="19" width="11.140625" bestFit="1"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310</v>
      </c>
    </row>
    <row r="3" spans="1:40">
      <c r="A3" s="947" t="s">
        <v>0</v>
      </c>
      <c r="B3" s="950" t="s">
        <v>81</v>
      </c>
      <c r="C3" s="950"/>
      <c r="D3" s="950"/>
      <c r="E3" s="950"/>
      <c r="F3" s="1216" t="s">
        <v>55</v>
      </c>
      <c r="G3" s="953" t="s">
        <v>17</v>
      </c>
      <c r="H3" s="954"/>
      <c r="I3" s="954" t="s">
        <v>18</v>
      </c>
      <c r="J3" s="954"/>
      <c r="K3" s="954" t="s">
        <v>19</v>
      </c>
      <c r="L3" s="955"/>
      <c r="M3" s="940" t="s">
        <v>91</v>
      </c>
      <c r="N3" s="945" t="s">
        <v>92</v>
      </c>
      <c r="O3" s="936" t="s">
        <v>37</v>
      </c>
      <c r="P3" s="956" t="s">
        <v>38</v>
      </c>
      <c r="Q3" s="3"/>
      <c r="R3" s="971"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1217"/>
      <c r="G4" s="12" t="s">
        <v>28</v>
      </c>
      <c r="H4" s="7" t="s">
        <v>29</v>
      </c>
      <c r="I4" s="7" t="s">
        <v>11</v>
      </c>
      <c r="J4" s="7" t="s">
        <v>15</v>
      </c>
      <c r="K4" s="7" t="s">
        <v>11</v>
      </c>
      <c r="L4" s="26" t="s">
        <v>15</v>
      </c>
      <c r="M4" s="941"/>
      <c r="N4" s="946"/>
      <c r="O4" s="937"/>
      <c r="P4" s="957"/>
      <c r="Q4" s="3"/>
      <c r="R4" s="972"/>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1218"/>
      <c r="G5" s="8" t="s">
        <v>2</v>
      </c>
      <c r="H5" s="9" t="s">
        <v>3</v>
      </c>
      <c r="I5" s="9" t="s">
        <v>4</v>
      </c>
      <c r="J5" s="9" t="s">
        <v>5</v>
      </c>
      <c r="K5" s="9" t="s">
        <v>12</v>
      </c>
      <c r="L5" s="27" t="s">
        <v>13</v>
      </c>
      <c r="M5" s="25" t="s">
        <v>24</v>
      </c>
      <c r="N5" s="32" t="s">
        <v>26</v>
      </c>
      <c r="O5" s="10" t="s">
        <v>21</v>
      </c>
      <c r="P5" s="11" t="s">
        <v>6</v>
      </c>
      <c r="Q5" s="3"/>
      <c r="R5" s="236"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801"/>
      <c r="G6" s="45">
        <v>43707</v>
      </c>
      <c r="H6" s="43">
        <v>43707</v>
      </c>
      <c r="I6" s="43">
        <v>53149</v>
      </c>
      <c r="J6" s="43">
        <v>53149</v>
      </c>
      <c r="K6" s="43">
        <v>96856</v>
      </c>
      <c r="L6" s="44">
        <v>96856</v>
      </c>
      <c r="M6" s="45"/>
      <c r="N6" s="45"/>
      <c r="O6" s="43">
        <v>0</v>
      </c>
      <c r="P6" s="46">
        <v>0</v>
      </c>
      <c r="Q6" s="47"/>
      <c r="R6" s="42">
        <v>2163</v>
      </c>
      <c r="S6" s="46">
        <v>99019</v>
      </c>
      <c r="V6" s="39">
        <v>1</v>
      </c>
      <c r="W6" s="962" t="s">
        <v>14</v>
      </c>
      <c r="X6" s="962"/>
      <c r="Y6" s="962"/>
      <c r="Z6" s="962"/>
      <c r="AA6" s="35"/>
      <c r="AB6" s="42">
        <v>43707</v>
      </c>
      <c r="AC6" s="43">
        <v>43707</v>
      </c>
      <c r="AD6" s="43">
        <v>53149</v>
      </c>
      <c r="AE6" s="43">
        <v>53149</v>
      </c>
      <c r="AF6" s="43">
        <v>96856</v>
      </c>
      <c r="AG6" s="44">
        <v>96856</v>
      </c>
      <c r="AH6" s="45"/>
      <c r="AI6" s="45"/>
      <c r="AJ6" s="43">
        <v>0</v>
      </c>
      <c r="AK6" s="46">
        <v>0</v>
      </c>
      <c r="AL6" s="47"/>
      <c r="AM6" s="43">
        <v>2163</v>
      </c>
      <c r="AN6" s="46">
        <v>99019</v>
      </c>
    </row>
    <row r="7" spans="1:40">
      <c r="A7" s="36">
        <f>A6+1</f>
        <v>2</v>
      </c>
      <c r="B7" s="970" t="s">
        <v>47</v>
      </c>
      <c r="C7" s="970"/>
      <c r="D7" s="970"/>
      <c r="E7" s="970"/>
      <c r="F7" s="802"/>
      <c r="G7" s="803">
        <v>43707</v>
      </c>
      <c r="H7" s="49">
        <v>43707</v>
      </c>
      <c r="I7" s="49">
        <v>53149</v>
      </c>
      <c r="J7" s="49">
        <v>53149</v>
      </c>
      <c r="K7" s="49">
        <v>96856</v>
      </c>
      <c r="L7" s="50">
        <v>96856</v>
      </c>
      <c r="M7" s="51"/>
      <c r="N7" s="51">
        <v>0</v>
      </c>
      <c r="O7" s="49">
        <v>0</v>
      </c>
      <c r="P7" s="52"/>
      <c r="Q7" s="47"/>
      <c r="R7" s="48">
        <v>2163</v>
      </c>
      <c r="S7" s="52">
        <v>99019</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3" si="0">+A7+1</f>
        <v>3</v>
      </c>
      <c r="B8" s="6"/>
      <c r="C8" s="41" t="s">
        <v>48</v>
      </c>
      <c r="D8" s="83"/>
      <c r="E8" s="83"/>
      <c r="F8" s="804" t="s">
        <v>9</v>
      </c>
      <c r="G8" s="62">
        <v>25445</v>
      </c>
      <c r="H8" s="60">
        <v>25445</v>
      </c>
      <c r="I8" s="60">
        <v>44109</v>
      </c>
      <c r="J8" s="60">
        <v>44109</v>
      </c>
      <c r="K8" s="60">
        <v>69554</v>
      </c>
      <c r="L8" s="61">
        <v>69554</v>
      </c>
      <c r="M8" s="62">
        <v>75.900000000000006</v>
      </c>
      <c r="N8" s="62">
        <v>0</v>
      </c>
      <c r="O8" s="62">
        <v>0</v>
      </c>
      <c r="P8" s="52">
        <v>0</v>
      </c>
      <c r="Q8" s="58"/>
      <c r="R8" s="59">
        <v>1210</v>
      </c>
      <c r="S8" s="63">
        <v>0</v>
      </c>
      <c r="V8" s="20">
        <f t="shared" ref="V8:V18" si="1">+V7+1</f>
        <v>3</v>
      </c>
      <c r="W8" s="6"/>
      <c r="X8" s="41" t="s">
        <v>48</v>
      </c>
      <c r="Y8" s="83"/>
      <c r="Z8" s="83"/>
      <c r="AA8" s="29"/>
      <c r="AB8" s="59"/>
      <c r="AC8" s="60"/>
      <c r="AD8" s="60"/>
      <c r="AE8" s="60"/>
      <c r="AF8" s="60"/>
      <c r="AG8" s="61"/>
      <c r="AH8" s="62"/>
      <c r="AI8" s="62"/>
      <c r="AJ8" s="49"/>
      <c r="AK8" s="63"/>
      <c r="AL8" s="58"/>
      <c r="AM8" s="60"/>
      <c r="AN8" s="63"/>
    </row>
    <row r="9" spans="1:40">
      <c r="A9" s="20">
        <f t="shared" si="0"/>
        <v>4</v>
      </c>
      <c r="B9" s="6"/>
      <c r="C9" s="41" t="s">
        <v>49</v>
      </c>
      <c r="D9" s="83"/>
      <c r="E9" s="83"/>
      <c r="F9" s="804" t="s">
        <v>9</v>
      </c>
      <c r="G9" s="62">
        <v>18262</v>
      </c>
      <c r="H9" s="60">
        <v>18262</v>
      </c>
      <c r="I9" s="60">
        <v>9040</v>
      </c>
      <c r="J9" s="60">
        <v>9040</v>
      </c>
      <c r="K9" s="60">
        <v>27302</v>
      </c>
      <c r="L9" s="61">
        <v>27302</v>
      </c>
      <c r="M9" s="62" t="s">
        <v>311</v>
      </c>
      <c r="N9" s="62">
        <v>0</v>
      </c>
      <c r="O9" s="62">
        <v>0</v>
      </c>
      <c r="P9" s="52">
        <v>0</v>
      </c>
      <c r="Q9" s="58"/>
      <c r="R9" s="59">
        <v>953</v>
      </c>
      <c r="S9" s="63">
        <v>0</v>
      </c>
      <c r="V9" s="20">
        <f t="shared" si="1"/>
        <v>4</v>
      </c>
      <c r="W9" s="6"/>
      <c r="X9" s="41" t="s">
        <v>49</v>
      </c>
      <c r="Y9" s="83"/>
      <c r="Z9" s="83"/>
      <c r="AA9" s="29"/>
      <c r="AB9" s="59"/>
      <c r="AC9" s="60"/>
      <c r="AD9" s="60"/>
      <c r="AE9" s="60"/>
      <c r="AF9" s="60"/>
      <c r="AG9" s="61"/>
      <c r="AH9" s="62"/>
      <c r="AI9" s="62"/>
      <c r="AJ9" s="49"/>
      <c r="AK9" s="63"/>
      <c r="AL9" s="58"/>
      <c r="AM9" s="60"/>
      <c r="AN9" s="63"/>
    </row>
    <row r="10" spans="1:40">
      <c r="A10" s="20">
        <f t="shared" si="0"/>
        <v>5</v>
      </c>
      <c r="B10" s="6"/>
      <c r="C10" s="41" t="s">
        <v>50</v>
      </c>
      <c r="D10" s="83"/>
      <c r="E10" s="83"/>
      <c r="F10" s="804"/>
      <c r="G10" s="805">
        <v>0</v>
      </c>
      <c r="H10" s="60">
        <v>0</v>
      </c>
      <c r="I10" s="60">
        <v>0</v>
      </c>
      <c r="J10" s="60">
        <v>0</v>
      </c>
      <c r="K10" s="60">
        <v>0</v>
      </c>
      <c r="L10" s="61">
        <v>0</v>
      </c>
      <c r="M10" s="62"/>
      <c r="N10" s="62">
        <v>0</v>
      </c>
      <c r="O10" s="49">
        <v>0</v>
      </c>
      <c r="P10" s="63"/>
      <c r="Q10" s="58"/>
      <c r="R10" s="59"/>
      <c r="S10" s="63">
        <v>0</v>
      </c>
      <c r="V10" s="20">
        <f t="shared" si="1"/>
        <v>5</v>
      </c>
      <c r="W10" s="6"/>
      <c r="X10" s="41" t="s">
        <v>50</v>
      </c>
      <c r="Y10" s="83"/>
      <c r="Z10" s="83"/>
      <c r="AA10" s="29"/>
      <c r="AB10" s="59"/>
      <c r="AC10" s="60"/>
      <c r="AD10" s="60"/>
      <c r="AE10" s="60"/>
      <c r="AF10" s="60"/>
      <c r="AG10" s="61"/>
      <c r="AH10" s="62"/>
      <c r="AI10" s="62"/>
      <c r="AJ10" s="49"/>
      <c r="AK10" s="63"/>
      <c r="AL10" s="58"/>
      <c r="AM10" s="60"/>
      <c r="AN10" s="63"/>
    </row>
    <row r="11" spans="1:40">
      <c r="A11" s="20">
        <f t="shared" si="0"/>
        <v>6</v>
      </c>
      <c r="B11" s="6"/>
      <c r="C11" s="6"/>
      <c r="D11" s="969" t="s">
        <v>16</v>
      </c>
      <c r="E11" s="969"/>
      <c r="F11" s="804"/>
      <c r="G11" s="806"/>
      <c r="H11" s="54"/>
      <c r="I11" s="54"/>
      <c r="J11" s="54"/>
      <c r="K11" s="54">
        <v>0</v>
      </c>
      <c r="L11" s="55">
        <v>0</v>
      </c>
      <c r="M11" s="56"/>
      <c r="N11" s="56"/>
      <c r="O11" s="49">
        <v>0</v>
      </c>
      <c r="P11" s="57"/>
      <c r="Q11" s="58"/>
      <c r="R11" s="53"/>
      <c r="S11" s="57">
        <v>0</v>
      </c>
      <c r="V11" s="20">
        <f t="shared" si="1"/>
        <v>6</v>
      </c>
      <c r="W11" s="6"/>
      <c r="X11" s="6"/>
      <c r="Y11" s="969" t="s">
        <v>16</v>
      </c>
      <c r="Z11" s="969"/>
      <c r="AA11" s="29"/>
      <c r="AB11" s="53"/>
      <c r="AC11" s="54"/>
      <c r="AD11" s="54"/>
      <c r="AE11" s="54"/>
      <c r="AF11" s="54">
        <f t="shared" ref="AF11:AG17" si="2">+AB11+AD11</f>
        <v>0</v>
      </c>
      <c r="AG11" s="55">
        <f t="shared" si="2"/>
        <v>0</v>
      </c>
      <c r="AH11" s="56"/>
      <c r="AI11" s="56"/>
      <c r="AJ11" s="49">
        <f t="shared" ref="AJ11:AJ17" si="3">+AF11-AG11</f>
        <v>0</v>
      </c>
      <c r="AK11" s="57"/>
      <c r="AL11" s="58"/>
      <c r="AM11" s="54"/>
      <c r="AN11" s="57">
        <f t="shared" ref="AN11:AN17" si="4">+AG11+AM11</f>
        <v>0</v>
      </c>
    </row>
    <row r="12" spans="1:40">
      <c r="A12" s="19">
        <f t="shared" si="0"/>
        <v>7</v>
      </c>
      <c r="B12" s="964" t="s">
        <v>25</v>
      </c>
      <c r="C12" s="964"/>
      <c r="D12" s="964"/>
      <c r="E12" s="964"/>
      <c r="F12" s="807"/>
      <c r="G12" s="808">
        <v>1058</v>
      </c>
      <c r="H12" s="65">
        <v>1043</v>
      </c>
      <c r="I12" s="65">
        <v>0</v>
      </c>
      <c r="J12" s="65">
        <v>0</v>
      </c>
      <c r="K12" s="65">
        <v>1058</v>
      </c>
      <c r="L12" s="66">
        <v>1043</v>
      </c>
      <c r="M12" s="67"/>
      <c r="N12" s="67"/>
      <c r="O12" s="65">
        <v>15</v>
      </c>
      <c r="P12" s="68">
        <v>15</v>
      </c>
      <c r="Q12" s="47"/>
      <c r="R12" s="64">
        <v>1</v>
      </c>
      <c r="S12" s="68">
        <v>1044</v>
      </c>
      <c r="V12" s="19">
        <f t="shared" si="1"/>
        <v>7</v>
      </c>
      <c r="W12" s="963" t="s">
        <v>25</v>
      </c>
      <c r="X12" s="964"/>
      <c r="Y12" s="964"/>
      <c r="Z12" s="965"/>
      <c r="AA12" s="38"/>
      <c r="AB12" s="64">
        <v>1058</v>
      </c>
      <c r="AC12" s="65">
        <v>1043</v>
      </c>
      <c r="AD12" s="65">
        <v>0</v>
      </c>
      <c r="AE12" s="65">
        <v>0</v>
      </c>
      <c r="AF12" s="65">
        <v>1058</v>
      </c>
      <c r="AG12" s="66">
        <v>1043</v>
      </c>
      <c r="AH12" s="67"/>
      <c r="AI12" s="67"/>
      <c r="AJ12" s="65">
        <v>15</v>
      </c>
      <c r="AK12" s="68">
        <v>15</v>
      </c>
      <c r="AL12" s="47"/>
      <c r="AM12" s="65">
        <v>1</v>
      </c>
      <c r="AN12" s="68">
        <v>1044</v>
      </c>
    </row>
    <row r="13" spans="1:40">
      <c r="A13" s="36">
        <f t="shared" si="0"/>
        <v>8</v>
      </c>
      <c r="B13" s="967" t="s">
        <v>312</v>
      </c>
      <c r="C13" s="967"/>
      <c r="D13" s="967"/>
      <c r="E13" s="967"/>
      <c r="F13" s="809"/>
      <c r="G13" s="803">
        <v>1058</v>
      </c>
      <c r="H13" s="49">
        <v>1043</v>
      </c>
      <c r="I13" s="49">
        <v>0</v>
      </c>
      <c r="J13" s="49">
        <v>0</v>
      </c>
      <c r="K13" s="49">
        <v>1058</v>
      </c>
      <c r="L13" s="50">
        <v>1043</v>
      </c>
      <c r="M13" s="51">
        <v>0</v>
      </c>
      <c r="N13" s="51">
        <v>0</v>
      </c>
      <c r="O13" s="49">
        <v>15</v>
      </c>
      <c r="P13" s="52">
        <v>15</v>
      </c>
      <c r="Q13" s="47"/>
      <c r="R13" s="48">
        <v>1</v>
      </c>
      <c r="S13" s="52">
        <v>1044</v>
      </c>
      <c r="V13" s="36">
        <f t="shared" si="1"/>
        <v>8</v>
      </c>
      <c r="W13" s="966" t="s">
        <v>35</v>
      </c>
      <c r="X13" s="967"/>
      <c r="Y13" s="967"/>
      <c r="Z13" s="968"/>
      <c r="AA13" s="37"/>
      <c r="AB13" s="48"/>
      <c r="AC13" s="49"/>
      <c r="AD13" s="49"/>
      <c r="AE13" s="49"/>
      <c r="AF13" s="49">
        <f t="shared" si="2"/>
        <v>0</v>
      </c>
      <c r="AG13" s="50">
        <f t="shared" si="2"/>
        <v>0</v>
      </c>
      <c r="AH13" s="51"/>
      <c r="AI13" s="51"/>
      <c r="AJ13" s="49">
        <f t="shared" si="3"/>
        <v>0</v>
      </c>
      <c r="AK13" s="52"/>
      <c r="AL13" s="47"/>
      <c r="AM13" s="49"/>
      <c r="AN13" s="52">
        <f t="shared" si="4"/>
        <v>0</v>
      </c>
    </row>
    <row r="14" spans="1:40">
      <c r="A14" s="810">
        <v>9</v>
      </c>
      <c r="B14" s="811" t="s">
        <v>313</v>
      </c>
      <c r="C14" s="812"/>
      <c r="D14" s="812"/>
      <c r="E14" s="813"/>
      <c r="F14" s="814"/>
      <c r="G14" s="49">
        <v>1058</v>
      </c>
      <c r="H14" s="49">
        <v>1043</v>
      </c>
      <c r="I14" s="49">
        <v>0</v>
      </c>
      <c r="J14" s="49">
        <v>0</v>
      </c>
      <c r="K14" s="49">
        <v>1058</v>
      </c>
      <c r="L14" s="50">
        <v>1043</v>
      </c>
      <c r="M14" s="51"/>
      <c r="N14" s="51">
        <v>0</v>
      </c>
      <c r="O14" s="51">
        <v>15</v>
      </c>
      <c r="P14" s="52">
        <v>15</v>
      </c>
      <c r="Q14" s="47"/>
      <c r="R14" s="48">
        <v>1</v>
      </c>
      <c r="S14" s="52">
        <v>1044</v>
      </c>
      <c r="V14" s="20">
        <f t="shared" si="1"/>
        <v>9</v>
      </c>
      <c r="W14" s="6"/>
      <c r="X14" s="6"/>
      <c r="Y14" s="969" t="s">
        <v>51</v>
      </c>
      <c r="Z14" s="969"/>
      <c r="AA14" s="29"/>
      <c r="AB14" s="59"/>
      <c r="AC14" s="60"/>
      <c r="AD14" s="60"/>
      <c r="AE14" s="60"/>
      <c r="AF14" s="60">
        <f t="shared" si="2"/>
        <v>0</v>
      </c>
      <c r="AG14" s="61">
        <f t="shared" si="2"/>
        <v>0</v>
      </c>
      <c r="AH14" s="62"/>
      <c r="AI14" s="62"/>
      <c r="AJ14" s="60">
        <f t="shared" si="3"/>
        <v>0</v>
      </c>
      <c r="AK14" s="63"/>
      <c r="AL14" s="58"/>
      <c r="AM14" s="60"/>
      <c r="AN14" s="63">
        <f t="shared" si="4"/>
        <v>0</v>
      </c>
    </row>
    <row r="15" spans="1:40">
      <c r="A15" s="20">
        <v>10</v>
      </c>
      <c r="B15" s="537"/>
      <c r="C15" s="41" t="s">
        <v>314</v>
      </c>
      <c r="D15" s="83"/>
      <c r="E15" s="815"/>
      <c r="F15" s="804"/>
      <c r="G15" s="62">
        <v>1058</v>
      </c>
      <c r="H15" s="62">
        <v>1043</v>
      </c>
      <c r="I15" s="62">
        <v>0</v>
      </c>
      <c r="J15" s="62">
        <v>0</v>
      </c>
      <c r="K15" s="60">
        <v>1058</v>
      </c>
      <c r="L15" s="193">
        <v>1043</v>
      </c>
      <c r="M15" s="816">
        <v>50</v>
      </c>
      <c r="N15" s="62"/>
      <c r="O15" s="62">
        <v>15</v>
      </c>
      <c r="P15" s="52">
        <v>15</v>
      </c>
      <c r="Q15" s="58"/>
      <c r="R15" s="59">
        <v>1</v>
      </c>
      <c r="S15" s="63">
        <v>1044</v>
      </c>
      <c r="V15" s="19">
        <f t="shared" si="1"/>
        <v>10</v>
      </c>
      <c r="W15" s="963" t="s">
        <v>23</v>
      </c>
      <c r="X15" s="964"/>
      <c r="Y15" s="964"/>
      <c r="Z15" s="965"/>
      <c r="AA15" s="38"/>
      <c r="AB15" s="64">
        <v>11475</v>
      </c>
      <c r="AC15" s="65">
        <v>11475</v>
      </c>
      <c r="AD15" s="65">
        <v>0</v>
      </c>
      <c r="AE15" s="65">
        <v>0</v>
      </c>
      <c r="AF15" s="65">
        <v>11475</v>
      </c>
      <c r="AG15" s="66">
        <v>11475</v>
      </c>
      <c r="AH15" s="67"/>
      <c r="AI15" s="67"/>
      <c r="AJ15" s="65">
        <v>0</v>
      </c>
      <c r="AK15" s="68">
        <v>0</v>
      </c>
      <c r="AL15" s="47"/>
      <c r="AM15" s="65">
        <v>0</v>
      </c>
      <c r="AN15" s="68">
        <v>11475</v>
      </c>
    </row>
    <row r="16" spans="1:40">
      <c r="A16" s="19">
        <f>+A15+1</f>
        <v>11</v>
      </c>
      <c r="B16" s="964" t="s">
        <v>23</v>
      </c>
      <c r="C16" s="964"/>
      <c r="D16" s="964"/>
      <c r="E16" s="964"/>
      <c r="F16" s="807"/>
      <c r="G16" s="808">
        <v>11475</v>
      </c>
      <c r="H16" s="65">
        <v>11475</v>
      </c>
      <c r="I16" s="65">
        <v>0</v>
      </c>
      <c r="J16" s="65">
        <v>0</v>
      </c>
      <c r="K16" s="65">
        <v>11475</v>
      </c>
      <c r="L16" s="66">
        <v>11475</v>
      </c>
      <c r="M16" s="67"/>
      <c r="N16" s="67"/>
      <c r="O16" s="65">
        <v>0</v>
      </c>
      <c r="P16" s="68">
        <v>0</v>
      </c>
      <c r="Q16" s="47"/>
      <c r="R16" s="64">
        <v>0</v>
      </c>
      <c r="S16" s="68">
        <v>11475</v>
      </c>
      <c r="V16" s="36">
        <f t="shared" si="1"/>
        <v>11</v>
      </c>
      <c r="W16" s="966" t="s">
        <v>35</v>
      </c>
      <c r="X16" s="967"/>
      <c r="Y16" s="967"/>
      <c r="Z16" s="968"/>
      <c r="AA16" s="37"/>
      <c r="AB16" s="48"/>
      <c r="AC16" s="49"/>
      <c r="AD16" s="49"/>
      <c r="AE16" s="49"/>
      <c r="AF16" s="49">
        <f t="shared" si="2"/>
        <v>0</v>
      </c>
      <c r="AG16" s="50">
        <f t="shared" si="2"/>
        <v>0</v>
      </c>
      <c r="AH16" s="51"/>
      <c r="AI16" s="51"/>
      <c r="AJ16" s="49">
        <f t="shared" si="3"/>
        <v>0</v>
      </c>
      <c r="AK16" s="52"/>
      <c r="AL16" s="47"/>
      <c r="AM16" s="49"/>
      <c r="AN16" s="52">
        <f t="shared" si="4"/>
        <v>0</v>
      </c>
    </row>
    <row r="17" spans="1:40" ht="15.75" thickBot="1">
      <c r="A17" s="36">
        <f>+A16+1</f>
        <v>12</v>
      </c>
      <c r="B17" s="966" t="s">
        <v>315</v>
      </c>
      <c r="C17" s="967"/>
      <c r="D17" s="967"/>
      <c r="E17" s="967"/>
      <c r="F17" s="817"/>
      <c r="G17" s="49">
        <v>11475</v>
      </c>
      <c r="H17" s="49">
        <v>11475</v>
      </c>
      <c r="I17" s="49">
        <v>0</v>
      </c>
      <c r="J17" s="49">
        <v>0</v>
      </c>
      <c r="K17" s="49">
        <v>11475</v>
      </c>
      <c r="L17" s="50">
        <v>11475</v>
      </c>
      <c r="M17" s="51"/>
      <c r="N17" s="51">
        <v>0</v>
      </c>
      <c r="O17" s="49">
        <v>0</v>
      </c>
      <c r="P17" s="52">
        <v>0</v>
      </c>
      <c r="Q17" s="47"/>
      <c r="R17" s="48">
        <v>0</v>
      </c>
      <c r="S17" s="52">
        <v>11475</v>
      </c>
      <c r="V17" s="20">
        <f t="shared" si="1"/>
        <v>12</v>
      </c>
      <c r="W17" s="6"/>
      <c r="X17" s="6"/>
      <c r="Y17" s="969" t="s">
        <v>51</v>
      </c>
      <c r="Z17" s="969"/>
      <c r="AA17" s="29"/>
      <c r="AB17" s="53"/>
      <c r="AC17" s="54"/>
      <c r="AD17" s="54"/>
      <c r="AE17" s="54"/>
      <c r="AF17" s="54">
        <f t="shared" si="2"/>
        <v>0</v>
      </c>
      <c r="AG17" s="55">
        <f t="shared" si="2"/>
        <v>0</v>
      </c>
      <c r="AH17" s="56"/>
      <c r="AI17" s="56"/>
      <c r="AJ17" s="54">
        <f t="shared" si="3"/>
        <v>0</v>
      </c>
      <c r="AK17" s="57"/>
      <c r="AL17" s="58"/>
      <c r="AM17" s="54"/>
      <c r="AN17" s="57">
        <f t="shared" si="4"/>
        <v>0</v>
      </c>
    </row>
    <row r="18" spans="1:40" ht="15.75" thickBot="1">
      <c r="A18" s="36">
        <v>13</v>
      </c>
      <c r="B18" s="1211" t="s">
        <v>316</v>
      </c>
      <c r="C18" s="1211"/>
      <c r="D18" s="1211"/>
      <c r="E18" s="1211"/>
      <c r="F18" s="817"/>
      <c r="G18" s="49">
        <v>11475</v>
      </c>
      <c r="H18" s="49">
        <v>11475</v>
      </c>
      <c r="I18" s="49">
        <v>0</v>
      </c>
      <c r="J18" s="49">
        <v>0</v>
      </c>
      <c r="K18" s="49">
        <v>11475</v>
      </c>
      <c r="L18" s="50">
        <v>11475</v>
      </c>
      <c r="M18" s="51"/>
      <c r="N18" s="51">
        <v>0</v>
      </c>
      <c r="O18" s="49">
        <v>0</v>
      </c>
      <c r="P18" s="52">
        <v>0</v>
      </c>
      <c r="Q18" s="47"/>
      <c r="R18" s="48">
        <v>0</v>
      </c>
      <c r="S18" s="52">
        <v>11475</v>
      </c>
      <c r="V18" s="21">
        <f t="shared" si="1"/>
        <v>13</v>
      </c>
      <c r="W18" s="24" t="s">
        <v>22</v>
      </c>
      <c r="X18" s="24"/>
      <c r="Y18" s="24"/>
      <c r="Z18" s="24"/>
      <c r="AA18" s="30"/>
      <c r="AB18" s="69">
        <f t="shared" ref="AB18:AK18" si="5">+AB6+AB12+AB15</f>
        <v>56240</v>
      </c>
      <c r="AC18" s="70">
        <f t="shared" si="5"/>
        <v>56225</v>
      </c>
      <c r="AD18" s="70">
        <f t="shared" si="5"/>
        <v>53149</v>
      </c>
      <c r="AE18" s="70">
        <f t="shared" si="5"/>
        <v>53149</v>
      </c>
      <c r="AF18" s="70">
        <f t="shared" si="5"/>
        <v>109389</v>
      </c>
      <c r="AG18" s="71">
        <f t="shared" si="5"/>
        <v>109374</v>
      </c>
      <c r="AH18" s="72">
        <f t="shared" si="5"/>
        <v>0</v>
      </c>
      <c r="AI18" s="72">
        <f t="shared" si="5"/>
        <v>0</v>
      </c>
      <c r="AJ18" s="70">
        <f t="shared" si="5"/>
        <v>15</v>
      </c>
      <c r="AK18" s="73">
        <f t="shared" si="5"/>
        <v>15</v>
      </c>
      <c r="AL18" s="47"/>
      <c r="AM18" s="70">
        <f>+AM6+AM12+AM15</f>
        <v>2164</v>
      </c>
      <c r="AN18" s="73">
        <f>+AN6+AN12+AN15</f>
        <v>111538</v>
      </c>
    </row>
    <row r="19" spans="1:40" ht="15.75" thickBot="1">
      <c r="A19" s="20">
        <v>14</v>
      </c>
      <c r="B19" s="6"/>
      <c r="C19" s="41" t="s">
        <v>308</v>
      </c>
      <c r="D19" s="83"/>
      <c r="E19" s="83"/>
      <c r="F19" s="804" t="s">
        <v>9</v>
      </c>
      <c r="G19" s="54">
        <v>11475</v>
      </c>
      <c r="H19" s="54">
        <v>11475</v>
      </c>
      <c r="I19" s="54">
        <v>0</v>
      </c>
      <c r="J19" s="54">
        <v>0</v>
      </c>
      <c r="K19" s="54">
        <v>11475</v>
      </c>
      <c r="L19" s="55">
        <v>11475</v>
      </c>
      <c r="M19" s="56">
        <v>50</v>
      </c>
      <c r="N19" s="56"/>
      <c r="O19" s="54">
        <v>0</v>
      </c>
      <c r="P19" s="57">
        <v>0</v>
      </c>
      <c r="Q19" s="58"/>
      <c r="R19" s="53">
        <v>0</v>
      </c>
      <c r="S19" s="57">
        <v>11475</v>
      </c>
    </row>
    <row r="20" spans="1:40" ht="15.75" thickBot="1">
      <c r="A20" s="21">
        <f>+A19+1</f>
        <v>15</v>
      </c>
      <c r="B20" s="24" t="s">
        <v>22</v>
      </c>
      <c r="C20" s="24"/>
      <c r="D20" s="24"/>
      <c r="E20" s="24"/>
      <c r="F20" s="818"/>
      <c r="G20" s="819">
        <v>56240</v>
      </c>
      <c r="H20" s="70">
        <v>56225</v>
      </c>
      <c r="I20" s="70">
        <v>53149</v>
      </c>
      <c r="J20" s="70">
        <v>53149</v>
      </c>
      <c r="K20" s="70">
        <v>109389</v>
      </c>
      <c r="L20" s="71">
        <v>109374</v>
      </c>
      <c r="M20" s="72">
        <v>0</v>
      </c>
      <c r="N20" s="72">
        <v>0</v>
      </c>
      <c r="O20" s="70">
        <v>15</v>
      </c>
      <c r="P20" s="73">
        <v>15</v>
      </c>
      <c r="Q20" s="47"/>
      <c r="R20" s="69">
        <v>2164</v>
      </c>
      <c r="S20" s="73">
        <v>111538</v>
      </c>
    </row>
  </sheetData>
  <mergeCells count="41">
    <mergeCell ref="K3:L3"/>
    <mergeCell ref="A3:A5"/>
    <mergeCell ref="B3:E5"/>
    <mergeCell ref="F3:F5"/>
    <mergeCell ref="G3:H3"/>
    <mergeCell ref="I3:J3"/>
    <mergeCell ref="N3:N4"/>
    <mergeCell ref="O3:O4"/>
    <mergeCell ref="P3:P4"/>
    <mergeCell ref="R3:R4"/>
    <mergeCell ref="S3:S4"/>
    <mergeCell ref="B17:E17"/>
    <mergeCell ref="B18:E18"/>
    <mergeCell ref="V3:V5"/>
    <mergeCell ref="W3:Z5"/>
    <mergeCell ref="AA3:AA5"/>
    <mergeCell ref="W13:Z13"/>
    <mergeCell ref="Y14:Z14"/>
    <mergeCell ref="W15:Z15"/>
    <mergeCell ref="W16:Z16"/>
    <mergeCell ref="B6:E6"/>
    <mergeCell ref="B7:E7"/>
    <mergeCell ref="D11:E11"/>
    <mergeCell ref="B12:E12"/>
    <mergeCell ref="B13:E13"/>
    <mergeCell ref="B16:E16"/>
    <mergeCell ref="M3:M4"/>
    <mergeCell ref="Y17:Z17"/>
    <mergeCell ref="AM3:AM4"/>
    <mergeCell ref="AN3:AN4"/>
    <mergeCell ref="W6:Z6"/>
    <mergeCell ref="W7:Z7"/>
    <mergeCell ref="Y11:Z11"/>
    <mergeCell ref="W12:Z12"/>
    <mergeCell ref="AD3:AE3"/>
    <mergeCell ref="AF3:AG3"/>
    <mergeCell ref="AH3:AH4"/>
    <mergeCell ref="AI3:AI4"/>
    <mergeCell ref="AJ3:AJ4"/>
    <mergeCell ref="AK3:AK4"/>
    <mergeCell ref="AB3:AC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1"/>
  <sheetViews>
    <sheetView zoomScale="85" zoomScaleNormal="85" workbookViewId="0"/>
  </sheetViews>
  <sheetFormatPr defaultRowHeight="15"/>
  <cols>
    <col min="1" max="1" width="4" customWidth="1"/>
    <col min="2" max="2" width="2.140625" customWidth="1"/>
    <col min="3" max="3" width="4.85546875" customWidth="1"/>
    <col min="4" max="4" width="7.85546875" customWidth="1"/>
    <col min="5" max="5" width="43.85546875" customWidth="1"/>
    <col min="6" max="6" width="5.42578125" customWidth="1"/>
    <col min="7" max="7" width="12.42578125" customWidth="1"/>
    <col min="8" max="8" width="10.140625" customWidth="1"/>
    <col min="9" max="9" width="11" customWidth="1"/>
    <col min="10" max="10" width="9.85546875" customWidth="1"/>
    <col min="11" max="11" width="11.140625" customWidth="1"/>
    <col min="12" max="12" width="9.42578125" customWidth="1"/>
    <col min="13" max="13" width="9.85546875" customWidth="1"/>
    <col min="14" max="14" width="10.855468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21">
      <c r="A1" s="516" t="s">
        <v>43</v>
      </c>
      <c r="B1" s="2"/>
      <c r="C1" s="4"/>
      <c r="D1" s="4"/>
      <c r="E1" s="4"/>
      <c r="F1" s="4"/>
      <c r="G1" s="2"/>
      <c r="H1" s="2"/>
      <c r="I1" s="2"/>
      <c r="J1" s="2"/>
      <c r="K1" s="2"/>
      <c r="L1" s="2"/>
      <c r="M1" s="2"/>
      <c r="N1" s="2"/>
      <c r="O1" s="820"/>
      <c r="P1" s="2"/>
      <c r="Q1" s="821"/>
      <c r="R1" s="2"/>
      <c r="S1" s="2"/>
    </row>
    <row r="2" spans="1:40" ht="16.5" thickBot="1">
      <c r="A2" s="2"/>
      <c r="B2" s="4"/>
      <c r="C2" s="4"/>
      <c r="D2" s="4"/>
      <c r="E2" s="2"/>
      <c r="F2" s="2"/>
      <c r="G2" s="2"/>
      <c r="H2" s="2"/>
      <c r="I2" s="2"/>
      <c r="J2" s="2"/>
      <c r="K2" s="2"/>
      <c r="L2" s="2"/>
      <c r="M2" s="2"/>
      <c r="N2" s="2"/>
      <c r="O2" s="2"/>
      <c r="P2" s="2"/>
      <c r="Q2" s="821"/>
      <c r="R2" s="2"/>
      <c r="S2" s="18" t="s">
        <v>1</v>
      </c>
    </row>
    <row r="3" spans="1:40">
      <c r="A3" s="1238" t="s">
        <v>0</v>
      </c>
      <c r="B3" s="1240" t="s">
        <v>317</v>
      </c>
      <c r="C3" s="1240"/>
      <c r="D3" s="1240"/>
      <c r="E3" s="1240"/>
      <c r="F3" s="1242" t="s">
        <v>9</v>
      </c>
      <c r="G3" s="953" t="s">
        <v>17</v>
      </c>
      <c r="H3" s="954"/>
      <c r="I3" s="954" t="s">
        <v>18</v>
      </c>
      <c r="J3" s="954"/>
      <c r="K3" s="954" t="s">
        <v>19</v>
      </c>
      <c r="L3" s="954"/>
      <c r="M3" s="1233" t="s">
        <v>91</v>
      </c>
      <c r="N3" s="1233" t="s">
        <v>92</v>
      </c>
      <c r="O3" s="954" t="s">
        <v>37</v>
      </c>
      <c r="P3" s="1236" t="s">
        <v>38</v>
      </c>
      <c r="Q3" s="822"/>
      <c r="R3" s="971"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1239"/>
      <c r="B4" s="1241"/>
      <c r="C4" s="1241"/>
      <c r="D4" s="1241"/>
      <c r="E4" s="1241"/>
      <c r="F4" s="1243"/>
      <c r="G4" s="12" t="s">
        <v>318</v>
      </c>
      <c r="H4" s="7" t="s">
        <v>188</v>
      </c>
      <c r="I4" s="7" t="s">
        <v>11</v>
      </c>
      <c r="J4" s="7" t="s">
        <v>15</v>
      </c>
      <c r="K4" s="7" t="s">
        <v>11</v>
      </c>
      <c r="L4" s="7" t="s">
        <v>15</v>
      </c>
      <c r="M4" s="1234"/>
      <c r="N4" s="1234"/>
      <c r="O4" s="1235"/>
      <c r="P4" s="1237"/>
      <c r="Q4" s="822"/>
      <c r="R4" s="972"/>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239"/>
      <c r="B5" s="1241"/>
      <c r="C5" s="1241"/>
      <c r="D5" s="1241"/>
      <c r="E5" s="1241"/>
      <c r="F5" s="1243"/>
      <c r="G5" s="87" t="s">
        <v>2</v>
      </c>
      <c r="H5" s="88" t="s">
        <v>3</v>
      </c>
      <c r="I5" s="88" t="s">
        <v>4</v>
      </c>
      <c r="J5" s="88" t="s">
        <v>5</v>
      </c>
      <c r="K5" s="88" t="s">
        <v>12</v>
      </c>
      <c r="L5" s="88" t="s">
        <v>13</v>
      </c>
      <c r="M5" s="823" t="s">
        <v>24</v>
      </c>
      <c r="N5" s="823" t="s">
        <v>26</v>
      </c>
      <c r="O5" s="91" t="s">
        <v>21</v>
      </c>
      <c r="P5" s="92" t="s">
        <v>6</v>
      </c>
      <c r="Q5" s="822"/>
      <c r="R5" s="93" t="s">
        <v>7</v>
      </c>
      <c r="S5" s="94"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19">
        <v>1</v>
      </c>
      <c r="B6" s="1229" t="s">
        <v>14</v>
      </c>
      <c r="C6" s="1229"/>
      <c r="D6" s="1229"/>
      <c r="E6" s="1229"/>
      <c r="F6" s="824"/>
      <c r="G6" s="825">
        <f t="shared" ref="G6:L6" si="0">+G7+G8+G9+G11</f>
        <v>42364</v>
      </c>
      <c r="H6" s="826">
        <f t="shared" si="0"/>
        <v>42364</v>
      </c>
      <c r="I6" s="826">
        <f t="shared" si="0"/>
        <v>37625</v>
      </c>
      <c r="J6" s="826">
        <f t="shared" si="0"/>
        <v>37625</v>
      </c>
      <c r="K6" s="826">
        <f t="shared" si="0"/>
        <v>79989</v>
      </c>
      <c r="L6" s="826">
        <f t="shared" si="0"/>
        <v>79989</v>
      </c>
      <c r="M6" s="826" t="s">
        <v>319</v>
      </c>
      <c r="N6" s="826">
        <f>N7+N8+N9</f>
        <v>0</v>
      </c>
      <c r="O6" s="826">
        <f>O7+O8+O9</f>
        <v>0</v>
      </c>
      <c r="P6" s="827">
        <f>P7+P8+P9</f>
        <v>0</v>
      </c>
      <c r="Q6" s="828"/>
      <c r="R6" s="825">
        <f>+R7+R8+R9+R11</f>
        <v>1571</v>
      </c>
      <c r="S6" s="827">
        <f>+L6+R6</f>
        <v>81560</v>
      </c>
      <c r="V6" s="39">
        <v>1</v>
      </c>
      <c r="W6" s="962" t="s">
        <v>14</v>
      </c>
      <c r="X6" s="962"/>
      <c r="Y6" s="962"/>
      <c r="Z6" s="962"/>
      <c r="AA6" s="35"/>
      <c r="AB6" s="42">
        <v>42364</v>
      </c>
      <c r="AC6" s="43">
        <v>42364</v>
      </c>
      <c r="AD6" s="43">
        <v>37625</v>
      </c>
      <c r="AE6" s="43">
        <v>37625</v>
      </c>
      <c r="AF6" s="43">
        <v>79989</v>
      </c>
      <c r="AG6" s="44">
        <v>79989</v>
      </c>
      <c r="AH6" s="45"/>
      <c r="AI6" s="45">
        <v>0</v>
      </c>
      <c r="AJ6" s="43">
        <v>0</v>
      </c>
      <c r="AK6" s="46">
        <v>0</v>
      </c>
      <c r="AL6" s="47"/>
      <c r="AM6" s="43">
        <v>1571</v>
      </c>
      <c r="AN6" s="46">
        <v>81560</v>
      </c>
    </row>
    <row r="7" spans="1:40">
      <c r="A7" s="829">
        <f>A6+1</f>
        <v>2</v>
      </c>
      <c r="B7" s="1230" t="s">
        <v>217</v>
      </c>
      <c r="C7" s="1230"/>
      <c r="D7" s="1230"/>
      <c r="E7" s="1230"/>
      <c r="F7" s="830"/>
      <c r="G7" s="831">
        <v>0</v>
      </c>
      <c r="H7" s="832">
        <v>0</v>
      </c>
      <c r="I7" s="832">
        <v>0</v>
      </c>
      <c r="J7" s="832">
        <v>0</v>
      </c>
      <c r="K7" s="832">
        <v>0</v>
      </c>
      <c r="L7" s="832">
        <v>0</v>
      </c>
      <c r="M7" s="832" t="s">
        <v>319</v>
      </c>
      <c r="N7" s="832">
        <v>0</v>
      </c>
      <c r="O7" s="832">
        <v>0</v>
      </c>
      <c r="P7" s="833">
        <v>0</v>
      </c>
      <c r="Q7" s="828"/>
      <c r="R7" s="831">
        <v>0</v>
      </c>
      <c r="S7" s="833">
        <v>0</v>
      </c>
      <c r="V7" s="36">
        <f>V6+1</f>
        <v>2</v>
      </c>
      <c r="W7" s="970" t="s">
        <v>47</v>
      </c>
      <c r="X7" s="970"/>
      <c r="Y7" s="970"/>
      <c r="Z7" s="970"/>
      <c r="AA7" s="28"/>
      <c r="AB7" s="48"/>
      <c r="AC7" s="49"/>
      <c r="AD7" s="49"/>
      <c r="AE7" s="49"/>
      <c r="AF7" s="49"/>
      <c r="AG7" s="50"/>
      <c r="AH7" s="51"/>
      <c r="AI7" s="51"/>
      <c r="AJ7" s="49"/>
      <c r="AK7" s="52"/>
      <c r="AL7" s="47"/>
      <c r="AM7" s="49"/>
      <c r="AN7" s="52"/>
    </row>
    <row r="8" spans="1:40">
      <c r="A8" s="829">
        <f>+A7+1</f>
        <v>3</v>
      </c>
      <c r="B8" s="1230" t="s">
        <v>166</v>
      </c>
      <c r="C8" s="1230"/>
      <c r="D8" s="1230"/>
      <c r="E8" s="1230"/>
      <c r="F8" s="830"/>
      <c r="G8" s="831">
        <v>0</v>
      </c>
      <c r="H8" s="832">
        <v>0</v>
      </c>
      <c r="I8" s="832">
        <v>0</v>
      </c>
      <c r="J8" s="832">
        <v>0</v>
      </c>
      <c r="K8" s="832">
        <v>0</v>
      </c>
      <c r="L8" s="832">
        <v>0</v>
      </c>
      <c r="M8" s="832" t="s">
        <v>319</v>
      </c>
      <c r="N8" s="832">
        <v>0</v>
      </c>
      <c r="O8" s="832">
        <v>0</v>
      </c>
      <c r="P8" s="833"/>
      <c r="Q8" s="828"/>
      <c r="R8" s="831">
        <v>0</v>
      </c>
      <c r="S8" s="833">
        <v>0</v>
      </c>
      <c r="V8" s="20">
        <f t="shared" ref="V8:V18" si="1">+V7+1</f>
        <v>3</v>
      </c>
      <c r="W8" s="6"/>
      <c r="X8" s="41" t="s">
        <v>48</v>
      </c>
      <c r="Y8" s="83"/>
      <c r="Z8" s="83"/>
      <c r="AA8" s="29"/>
      <c r="AB8" s="59"/>
      <c r="AC8" s="60"/>
      <c r="AD8" s="60"/>
      <c r="AE8" s="60"/>
      <c r="AF8" s="60"/>
      <c r="AG8" s="61"/>
      <c r="AH8" s="62"/>
      <c r="AI8" s="62"/>
      <c r="AJ8" s="49"/>
      <c r="AK8" s="63"/>
      <c r="AL8" s="58"/>
      <c r="AM8" s="60"/>
      <c r="AN8" s="63"/>
    </row>
    <row r="9" spans="1:40">
      <c r="A9" s="829">
        <v>4</v>
      </c>
      <c r="B9" s="1230" t="s">
        <v>320</v>
      </c>
      <c r="C9" s="1230"/>
      <c r="D9" s="1231"/>
      <c r="E9" s="1231"/>
      <c r="F9" s="830" t="s">
        <v>9</v>
      </c>
      <c r="G9" s="831">
        <f t="shared" ref="G9:L9" si="2">G10</f>
        <v>25063</v>
      </c>
      <c r="H9" s="832">
        <f t="shared" si="2"/>
        <v>25063</v>
      </c>
      <c r="I9" s="832">
        <f t="shared" si="2"/>
        <v>35384</v>
      </c>
      <c r="J9" s="832">
        <f t="shared" si="2"/>
        <v>35384</v>
      </c>
      <c r="K9" s="832">
        <f t="shared" si="2"/>
        <v>60447</v>
      </c>
      <c r="L9" s="832">
        <f t="shared" si="2"/>
        <v>60447</v>
      </c>
      <c r="M9" s="832" t="s">
        <v>319</v>
      </c>
      <c r="N9" s="832">
        <f>N10</f>
        <v>0</v>
      </c>
      <c r="O9" s="832">
        <f>O10</f>
        <v>0</v>
      </c>
      <c r="P9" s="833">
        <f>P10</f>
        <v>0</v>
      </c>
      <c r="Q9" s="828"/>
      <c r="R9" s="831">
        <f>R10</f>
        <v>0</v>
      </c>
      <c r="S9" s="833">
        <f>+L9+R9</f>
        <v>60447</v>
      </c>
      <c r="V9" s="20">
        <f t="shared" si="1"/>
        <v>4</v>
      </c>
      <c r="W9" s="6"/>
      <c r="X9" s="41" t="s">
        <v>49</v>
      </c>
      <c r="Y9" s="83"/>
      <c r="Z9" s="83"/>
      <c r="AA9" s="29"/>
      <c r="AB9" s="59"/>
      <c r="AC9" s="60"/>
      <c r="AD9" s="60"/>
      <c r="AE9" s="60"/>
      <c r="AF9" s="60"/>
      <c r="AG9" s="61"/>
      <c r="AH9" s="62"/>
      <c r="AI9" s="62"/>
      <c r="AJ9" s="49"/>
      <c r="AK9" s="63"/>
      <c r="AL9" s="58"/>
      <c r="AM9" s="60"/>
      <c r="AN9" s="63"/>
    </row>
    <row r="10" spans="1:40">
      <c r="A10" s="799">
        <v>5</v>
      </c>
      <c r="B10" s="834"/>
      <c r="C10" s="835" t="s">
        <v>321</v>
      </c>
      <c r="D10" s="1124" t="s">
        <v>273</v>
      </c>
      <c r="E10" s="1222"/>
      <c r="F10" s="539" t="s">
        <v>9</v>
      </c>
      <c r="G10" s="53">
        <f>25025+38</f>
        <v>25063</v>
      </c>
      <c r="H10" s="54">
        <f>25025+38</f>
        <v>25063</v>
      </c>
      <c r="I10" s="54">
        <v>35384</v>
      </c>
      <c r="J10" s="54">
        <v>35384</v>
      </c>
      <c r="K10" s="54">
        <f>G10+I10</f>
        <v>60447</v>
      </c>
      <c r="L10" s="54">
        <f>H10+J10</f>
        <v>60447</v>
      </c>
      <c r="M10" s="54">
        <v>0</v>
      </c>
      <c r="N10" s="54">
        <v>0</v>
      </c>
      <c r="O10" s="54">
        <v>0</v>
      </c>
      <c r="P10" s="57">
        <v>0</v>
      </c>
      <c r="Q10" s="836"/>
      <c r="R10" s="53">
        <v>0</v>
      </c>
      <c r="S10" s="57">
        <f>+L10+R10</f>
        <v>60447</v>
      </c>
      <c r="V10" s="20">
        <f t="shared" si="1"/>
        <v>5</v>
      </c>
      <c r="W10" s="6"/>
      <c r="X10" s="41" t="s">
        <v>50</v>
      </c>
      <c r="Y10" s="83"/>
      <c r="Z10" s="83"/>
      <c r="AA10" s="29"/>
      <c r="AB10" s="59"/>
      <c r="AC10" s="60"/>
      <c r="AD10" s="60"/>
      <c r="AE10" s="60"/>
      <c r="AF10" s="60"/>
      <c r="AG10" s="61"/>
      <c r="AH10" s="62"/>
      <c r="AI10" s="62"/>
      <c r="AJ10" s="49"/>
      <c r="AK10" s="63"/>
      <c r="AL10" s="58"/>
      <c r="AM10" s="60"/>
      <c r="AN10" s="63"/>
    </row>
    <row r="11" spans="1:40">
      <c r="A11" s="799">
        <v>6</v>
      </c>
      <c r="B11" s="1230" t="s">
        <v>322</v>
      </c>
      <c r="C11" s="1230"/>
      <c r="D11" s="1232"/>
      <c r="E11" s="1232"/>
      <c r="F11" s="837"/>
      <c r="G11" s="831">
        <f t="shared" ref="G11:L11" si="3">SUM(G12:G13)</f>
        <v>17301</v>
      </c>
      <c r="H11" s="832">
        <f t="shared" si="3"/>
        <v>17301</v>
      </c>
      <c r="I11" s="832">
        <f t="shared" si="3"/>
        <v>2241</v>
      </c>
      <c r="J11" s="832">
        <f t="shared" si="3"/>
        <v>2241</v>
      </c>
      <c r="K11" s="832">
        <f t="shared" si="3"/>
        <v>19542</v>
      </c>
      <c r="L11" s="832">
        <f t="shared" si="3"/>
        <v>19542</v>
      </c>
      <c r="M11" s="837"/>
      <c r="N11" s="837"/>
      <c r="O11" s="837"/>
      <c r="P11" s="837"/>
      <c r="Q11" s="836"/>
      <c r="R11" s="831">
        <f>+R12+R13</f>
        <v>1571</v>
      </c>
      <c r="S11" s="833">
        <f>+L11+R11</f>
        <v>21113</v>
      </c>
      <c r="V11" s="20">
        <f t="shared" si="1"/>
        <v>6</v>
      </c>
      <c r="W11" s="6"/>
      <c r="X11" s="6"/>
      <c r="Y11" s="969" t="s">
        <v>16</v>
      </c>
      <c r="Z11" s="969"/>
      <c r="AA11" s="29"/>
      <c r="AB11" s="53"/>
      <c r="AC11" s="54"/>
      <c r="AD11" s="54"/>
      <c r="AE11" s="54"/>
      <c r="AF11" s="54">
        <f t="shared" ref="AF11:AG17" si="4">+AB11+AD11</f>
        <v>0</v>
      </c>
      <c r="AG11" s="55">
        <f t="shared" si="4"/>
        <v>0</v>
      </c>
      <c r="AH11" s="56"/>
      <c r="AI11" s="56"/>
      <c r="AJ11" s="49">
        <f t="shared" ref="AJ11:AJ17" si="5">+AF11-AG11</f>
        <v>0</v>
      </c>
      <c r="AK11" s="57"/>
      <c r="AL11" s="58"/>
      <c r="AM11" s="54"/>
      <c r="AN11" s="57">
        <f t="shared" ref="AN11:AN17" si="6">+AG11+AM11</f>
        <v>0</v>
      </c>
    </row>
    <row r="12" spans="1:40">
      <c r="A12" s="799">
        <v>7</v>
      </c>
      <c r="B12" s="834"/>
      <c r="C12" s="1221" t="s">
        <v>323</v>
      </c>
      <c r="D12" s="1124"/>
      <c r="E12" s="1222"/>
      <c r="F12" s="835"/>
      <c r="G12" s="53">
        <v>312</v>
      </c>
      <c r="H12" s="54">
        <v>312</v>
      </c>
      <c r="I12" s="54">
        <v>125</v>
      </c>
      <c r="J12" s="54">
        <v>125</v>
      </c>
      <c r="K12" s="54">
        <f>G12+I12</f>
        <v>437</v>
      </c>
      <c r="L12" s="54">
        <f>H12+J12</f>
        <v>437</v>
      </c>
      <c r="M12" s="54">
        <v>0</v>
      </c>
      <c r="N12" s="54">
        <v>0</v>
      </c>
      <c r="O12" s="54">
        <v>0</v>
      </c>
      <c r="P12" s="57">
        <v>0</v>
      </c>
      <c r="Q12" s="836"/>
      <c r="R12" s="53">
        <v>12</v>
      </c>
      <c r="S12" s="57">
        <f>+L12+R12</f>
        <v>449</v>
      </c>
      <c r="V12" s="19">
        <f t="shared" si="1"/>
        <v>7</v>
      </c>
      <c r="W12" s="963" t="s">
        <v>25</v>
      </c>
      <c r="X12" s="964"/>
      <c r="Y12" s="964"/>
      <c r="Z12" s="965"/>
      <c r="AA12" s="38"/>
      <c r="AB12" s="64"/>
      <c r="AC12" s="65"/>
      <c r="AD12" s="65"/>
      <c r="AE12" s="65"/>
      <c r="AF12" s="65">
        <f t="shared" si="4"/>
        <v>0</v>
      </c>
      <c r="AG12" s="66">
        <f t="shared" si="4"/>
        <v>0</v>
      </c>
      <c r="AH12" s="67"/>
      <c r="AI12" s="67"/>
      <c r="AJ12" s="65">
        <f t="shared" si="5"/>
        <v>0</v>
      </c>
      <c r="AK12" s="68"/>
      <c r="AL12" s="47"/>
      <c r="AM12" s="65"/>
      <c r="AN12" s="68">
        <f t="shared" si="6"/>
        <v>0</v>
      </c>
    </row>
    <row r="13" spans="1:40">
      <c r="A13" s="799">
        <v>8</v>
      </c>
      <c r="B13" s="834"/>
      <c r="C13" s="835" t="s">
        <v>324</v>
      </c>
      <c r="D13" s="185" t="s">
        <v>325</v>
      </c>
      <c r="E13" s="116"/>
      <c r="F13" s="835"/>
      <c r="G13" s="53">
        <f>413+12269+4307</f>
        <v>16989</v>
      </c>
      <c r="H13" s="54">
        <f>413+12269+4307</f>
        <v>16989</v>
      </c>
      <c r="I13" s="54">
        <v>2116</v>
      </c>
      <c r="J13" s="54">
        <v>2116</v>
      </c>
      <c r="K13" s="54">
        <f>G13+I13</f>
        <v>19105</v>
      </c>
      <c r="L13" s="54">
        <f>H13+J13</f>
        <v>19105</v>
      </c>
      <c r="M13" s="54"/>
      <c r="N13" s="54"/>
      <c r="O13" s="54"/>
      <c r="P13" s="57"/>
      <c r="Q13" s="836"/>
      <c r="R13" s="53">
        <f>1084+475</f>
        <v>1559</v>
      </c>
      <c r="S13" s="57">
        <f>+L13+R13</f>
        <v>20664</v>
      </c>
      <c r="V13" s="36">
        <f t="shared" si="1"/>
        <v>8</v>
      </c>
      <c r="W13" s="966" t="s">
        <v>35</v>
      </c>
      <c r="X13" s="967"/>
      <c r="Y13" s="967"/>
      <c r="Z13" s="968"/>
      <c r="AA13" s="37"/>
      <c r="AB13" s="48"/>
      <c r="AC13" s="49"/>
      <c r="AD13" s="49"/>
      <c r="AE13" s="49"/>
      <c r="AF13" s="49">
        <f t="shared" si="4"/>
        <v>0</v>
      </c>
      <c r="AG13" s="50">
        <f t="shared" si="4"/>
        <v>0</v>
      </c>
      <c r="AH13" s="51"/>
      <c r="AI13" s="51"/>
      <c r="AJ13" s="49">
        <f t="shared" si="5"/>
        <v>0</v>
      </c>
      <c r="AK13" s="52"/>
      <c r="AL13" s="47"/>
      <c r="AM13" s="49"/>
      <c r="AN13" s="52">
        <f t="shared" si="6"/>
        <v>0</v>
      </c>
    </row>
    <row r="14" spans="1:40">
      <c r="A14" s="19">
        <v>8</v>
      </c>
      <c r="B14" s="1223" t="s">
        <v>25</v>
      </c>
      <c r="C14" s="1223"/>
      <c r="D14" s="1223"/>
      <c r="E14" s="1223"/>
      <c r="F14" s="838"/>
      <c r="G14" s="839">
        <f t="shared" ref="G14:L14" si="7">G15+G17+G18</f>
        <v>0</v>
      </c>
      <c r="H14" s="840">
        <f t="shared" si="7"/>
        <v>0</v>
      </c>
      <c r="I14" s="840">
        <f t="shared" si="7"/>
        <v>0</v>
      </c>
      <c r="J14" s="840">
        <f t="shared" si="7"/>
        <v>0</v>
      </c>
      <c r="K14" s="840">
        <f t="shared" si="7"/>
        <v>0</v>
      </c>
      <c r="L14" s="840">
        <f t="shared" si="7"/>
        <v>0</v>
      </c>
      <c r="M14" s="840" t="s">
        <v>319</v>
      </c>
      <c r="N14" s="840">
        <f>N15+N17+N18</f>
        <v>0</v>
      </c>
      <c r="O14" s="840">
        <f>O15+O17+O18</f>
        <v>0</v>
      </c>
      <c r="P14" s="841">
        <f>P15+P17+P18</f>
        <v>0</v>
      </c>
      <c r="Q14" s="828"/>
      <c r="R14" s="839">
        <v>0</v>
      </c>
      <c r="S14" s="841">
        <v>0</v>
      </c>
      <c r="V14" s="20">
        <f t="shared" si="1"/>
        <v>9</v>
      </c>
      <c r="W14" s="6"/>
      <c r="X14" s="6"/>
      <c r="Y14" s="969" t="s">
        <v>51</v>
      </c>
      <c r="Z14" s="969"/>
      <c r="AA14" s="29"/>
      <c r="AB14" s="59"/>
      <c r="AC14" s="60"/>
      <c r="AD14" s="60"/>
      <c r="AE14" s="60"/>
      <c r="AF14" s="60">
        <f t="shared" si="4"/>
        <v>0</v>
      </c>
      <c r="AG14" s="61">
        <f t="shared" si="4"/>
        <v>0</v>
      </c>
      <c r="AH14" s="62"/>
      <c r="AI14" s="62"/>
      <c r="AJ14" s="60">
        <f t="shared" si="5"/>
        <v>0</v>
      </c>
      <c r="AK14" s="63"/>
      <c r="AL14" s="58"/>
      <c r="AM14" s="60"/>
      <c r="AN14" s="63">
        <f t="shared" si="6"/>
        <v>0</v>
      </c>
    </row>
    <row r="15" spans="1:40">
      <c r="A15" s="829">
        <v>9</v>
      </c>
      <c r="B15" s="1224" t="s">
        <v>326</v>
      </c>
      <c r="C15" s="1224"/>
      <c r="D15" s="1224"/>
      <c r="E15" s="1224"/>
      <c r="F15" s="842"/>
      <c r="G15" s="831">
        <f t="shared" ref="G15:L15" si="8">G16</f>
        <v>0</v>
      </c>
      <c r="H15" s="832">
        <f t="shared" si="8"/>
        <v>0</v>
      </c>
      <c r="I15" s="832">
        <f t="shared" si="8"/>
        <v>0</v>
      </c>
      <c r="J15" s="832">
        <f t="shared" si="8"/>
        <v>0</v>
      </c>
      <c r="K15" s="832">
        <f t="shared" si="8"/>
        <v>0</v>
      </c>
      <c r="L15" s="832">
        <f t="shared" si="8"/>
        <v>0</v>
      </c>
      <c r="M15" s="832" t="s">
        <v>319</v>
      </c>
      <c r="N15" s="832">
        <f>N16</f>
        <v>0</v>
      </c>
      <c r="O15" s="832">
        <f>O16</f>
        <v>0</v>
      </c>
      <c r="P15" s="833">
        <f>P16</f>
        <v>0</v>
      </c>
      <c r="Q15" s="828"/>
      <c r="R15" s="831">
        <v>0</v>
      </c>
      <c r="S15" s="833">
        <f>S16</f>
        <v>0</v>
      </c>
      <c r="V15" s="19">
        <f t="shared" si="1"/>
        <v>10</v>
      </c>
      <c r="W15" s="963" t="s">
        <v>23</v>
      </c>
      <c r="X15" s="964"/>
      <c r="Y15" s="964"/>
      <c r="Z15" s="965"/>
      <c r="AA15" s="38"/>
      <c r="AB15" s="64"/>
      <c r="AC15" s="65"/>
      <c r="AD15" s="65"/>
      <c r="AE15" s="65"/>
      <c r="AF15" s="65">
        <f t="shared" si="4"/>
        <v>0</v>
      </c>
      <c r="AG15" s="66">
        <f t="shared" si="4"/>
        <v>0</v>
      </c>
      <c r="AH15" s="67"/>
      <c r="AI15" s="67"/>
      <c r="AJ15" s="65">
        <f t="shared" si="5"/>
        <v>0</v>
      </c>
      <c r="AK15" s="68"/>
      <c r="AL15" s="47"/>
      <c r="AM15" s="65"/>
      <c r="AN15" s="68">
        <f t="shared" si="6"/>
        <v>0</v>
      </c>
    </row>
    <row r="16" spans="1:40">
      <c r="A16" s="799">
        <v>10</v>
      </c>
      <c r="B16" s="843"/>
      <c r="C16" s="844" t="s">
        <v>327</v>
      </c>
      <c r="D16" s="844"/>
      <c r="E16" s="845"/>
      <c r="F16" s="846"/>
      <c r="G16" s="53">
        <v>0</v>
      </c>
      <c r="H16" s="54">
        <v>0</v>
      </c>
      <c r="I16" s="54">
        <v>0</v>
      </c>
      <c r="J16" s="54">
        <v>0</v>
      </c>
      <c r="K16" s="54">
        <f>+G16+I16</f>
        <v>0</v>
      </c>
      <c r="L16" s="54">
        <v>0</v>
      </c>
      <c r="M16" s="54" t="s">
        <v>319</v>
      </c>
      <c r="N16" s="54">
        <v>0</v>
      </c>
      <c r="O16" s="54">
        <f>+K16-L16</f>
        <v>0</v>
      </c>
      <c r="P16" s="57">
        <v>0</v>
      </c>
      <c r="Q16" s="836"/>
      <c r="R16" s="53">
        <v>0</v>
      </c>
      <c r="S16" s="57">
        <f>+L16+R16</f>
        <v>0</v>
      </c>
      <c r="V16" s="36">
        <f t="shared" si="1"/>
        <v>11</v>
      </c>
      <c r="W16" s="966" t="s">
        <v>35</v>
      </c>
      <c r="X16" s="967"/>
      <c r="Y16" s="967"/>
      <c r="Z16" s="968"/>
      <c r="AA16" s="37"/>
      <c r="AB16" s="48"/>
      <c r="AC16" s="49"/>
      <c r="AD16" s="49"/>
      <c r="AE16" s="49"/>
      <c r="AF16" s="49">
        <f t="shared" si="4"/>
        <v>0</v>
      </c>
      <c r="AG16" s="50">
        <f t="shared" si="4"/>
        <v>0</v>
      </c>
      <c r="AH16" s="51"/>
      <c r="AI16" s="51"/>
      <c r="AJ16" s="49">
        <f t="shared" si="5"/>
        <v>0</v>
      </c>
      <c r="AK16" s="52"/>
      <c r="AL16" s="47"/>
      <c r="AM16" s="49"/>
      <c r="AN16" s="52">
        <f t="shared" si="6"/>
        <v>0</v>
      </c>
    </row>
    <row r="17" spans="1:40" ht="15.75" thickBot="1">
      <c r="A17" s="829">
        <v>11</v>
      </c>
      <c r="B17" s="1224" t="s">
        <v>328</v>
      </c>
      <c r="C17" s="1224"/>
      <c r="D17" s="1224"/>
      <c r="E17" s="1224"/>
      <c r="F17" s="842"/>
      <c r="G17" s="831">
        <v>0</v>
      </c>
      <c r="H17" s="832">
        <v>0</v>
      </c>
      <c r="I17" s="832">
        <v>0</v>
      </c>
      <c r="J17" s="832">
        <v>0</v>
      </c>
      <c r="K17" s="832">
        <v>0</v>
      </c>
      <c r="L17" s="832">
        <v>0</v>
      </c>
      <c r="M17" s="832" t="s">
        <v>319</v>
      </c>
      <c r="N17" s="832">
        <v>0</v>
      </c>
      <c r="O17" s="832">
        <v>0</v>
      </c>
      <c r="P17" s="833">
        <v>0</v>
      </c>
      <c r="Q17" s="828"/>
      <c r="R17" s="831">
        <v>0</v>
      </c>
      <c r="S17" s="833">
        <v>0</v>
      </c>
      <c r="V17" s="20">
        <f t="shared" si="1"/>
        <v>12</v>
      </c>
      <c r="W17" s="6"/>
      <c r="X17" s="6"/>
      <c r="Y17" s="969" t="s">
        <v>51</v>
      </c>
      <c r="Z17" s="969"/>
      <c r="AA17" s="29"/>
      <c r="AB17" s="53"/>
      <c r="AC17" s="54"/>
      <c r="AD17" s="54"/>
      <c r="AE17" s="54"/>
      <c r="AF17" s="54">
        <f t="shared" si="4"/>
        <v>0</v>
      </c>
      <c r="AG17" s="55">
        <f t="shared" si="4"/>
        <v>0</v>
      </c>
      <c r="AH17" s="56"/>
      <c r="AI17" s="56"/>
      <c r="AJ17" s="54">
        <f t="shared" si="5"/>
        <v>0</v>
      </c>
      <c r="AK17" s="57"/>
      <c r="AL17" s="58"/>
      <c r="AM17" s="54"/>
      <c r="AN17" s="57">
        <f t="shared" si="6"/>
        <v>0</v>
      </c>
    </row>
    <row r="18" spans="1:40" ht="15.75" thickBot="1">
      <c r="A18" s="799">
        <v>12</v>
      </c>
      <c r="B18" s="1225" t="s">
        <v>329</v>
      </c>
      <c r="C18" s="1225"/>
      <c r="D18" s="1225"/>
      <c r="E18" s="1225"/>
      <c r="F18" s="842"/>
      <c r="G18" s="831">
        <f t="shared" ref="G18:P19" si="9">G19</f>
        <v>0</v>
      </c>
      <c r="H18" s="832">
        <f t="shared" si="9"/>
        <v>0</v>
      </c>
      <c r="I18" s="832">
        <f t="shared" si="9"/>
        <v>0</v>
      </c>
      <c r="J18" s="832">
        <f t="shared" si="9"/>
        <v>0</v>
      </c>
      <c r="K18" s="832">
        <f t="shared" si="9"/>
        <v>0</v>
      </c>
      <c r="L18" s="832">
        <f t="shared" si="9"/>
        <v>0</v>
      </c>
      <c r="M18" s="832" t="s">
        <v>319</v>
      </c>
      <c r="N18" s="832">
        <f>N19</f>
        <v>0</v>
      </c>
      <c r="O18" s="832">
        <f>O19</f>
        <v>0</v>
      </c>
      <c r="P18" s="833">
        <f>P19</f>
        <v>0</v>
      </c>
      <c r="Q18" s="828"/>
      <c r="R18" s="831">
        <f>R19</f>
        <v>0</v>
      </c>
      <c r="S18" s="833">
        <f>S19</f>
        <v>0</v>
      </c>
      <c r="V18" s="21">
        <f t="shared" si="1"/>
        <v>13</v>
      </c>
      <c r="W18" s="24" t="s">
        <v>22</v>
      </c>
      <c r="X18" s="24"/>
      <c r="Y18" s="24"/>
      <c r="Z18" s="24"/>
      <c r="AA18" s="30"/>
      <c r="AB18" s="69">
        <f t="shared" ref="AB18:AK18" si="10">+AB6+AB12+AB15</f>
        <v>42364</v>
      </c>
      <c r="AC18" s="70">
        <f t="shared" si="10"/>
        <v>42364</v>
      </c>
      <c r="AD18" s="70">
        <f t="shared" si="10"/>
        <v>37625</v>
      </c>
      <c r="AE18" s="70">
        <f t="shared" si="10"/>
        <v>37625</v>
      </c>
      <c r="AF18" s="70">
        <f t="shared" si="10"/>
        <v>79989</v>
      </c>
      <c r="AG18" s="71">
        <f t="shared" si="10"/>
        <v>79989</v>
      </c>
      <c r="AH18" s="72">
        <f t="shared" si="10"/>
        <v>0</v>
      </c>
      <c r="AI18" s="72">
        <f t="shared" si="10"/>
        <v>0</v>
      </c>
      <c r="AJ18" s="70">
        <f t="shared" si="10"/>
        <v>0</v>
      </c>
      <c r="AK18" s="73">
        <f t="shared" si="10"/>
        <v>0</v>
      </c>
      <c r="AL18" s="47"/>
      <c r="AM18" s="70">
        <f>+AM6+AM12+AM15</f>
        <v>1571</v>
      </c>
      <c r="AN18" s="73">
        <f>+AN6+AN12+AN15</f>
        <v>81560</v>
      </c>
    </row>
    <row r="19" spans="1:40">
      <c r="A19" s="847">
        <v>13</v>
      </c>
      <c r="B19" s="848"/>
      <c r="C19" s="1226" t="s">
        <v>330</v>
      </c>
      <c r="D19" s="1227"/>
      <c r="E19" s="1228"/>
      <c r="F19" s="846"/>
      <c r="G19" s="53">
        <f>G20</f>
        <v>0</v>
      </c>
      <c r="H19" s="54">
        <f>H20</f>
        <v>0</v>
      </c>
      <c r="I19" s="54">
        <f t="shared" si="9"/>
        <v>0</v>
      </c>
      <c r="J19" s="54">
        <f t="shared" si="9"/>
        <v>0</v>
      </c>
      <c r="K19" s="54">
        <f t="shared" si="9"/>
        <v>0</v>
      </c>
      <c r="L19" s="54">
        <f t="shared" si="9"/>
        <v>0</v>
      </c>
      <c r="M19" s="54" t="s">
        <v>319</v>
      </c>
      <c r="N19" s="54">
        <f t="shared" si="9"/>
        <v>0</v>
      </c>
      <c r="O19" s="54">
        <f t="shared" si="9"/>
        <v>0</v>
      </c>
      <c r="P19" s="57">
        <f t="shared" si="9"/>
        <v>0</v>
      </c>
      <c r="Q19" s="836"/>
      <c r="R19" s="53">
        <f>R20</f>
        <v>0</v>
      </c>
      <c r="S19" s="57">
        <f>S20</f>
        <v>0</v>
      </c>
    </row>
    <row r="20" spans="1:40" ht="15.75" thickBot="1">
      <c r="A20" s="849">
        <v>14</v>
      </c>
      <c r="B20" s="850"/>
      <c r="C20" s="850"/>
      <c r="D20" s="1219" t="s">
        <v>331</v>
      </c>
      <c r="E20" s="1220"/>
      <c r="F20" s="851"/>
      <c r="G20" s="852">
        <v>0</v>
      </c>
      <c r="H20" s="853">
        <v>0</v>
      </c>
      <c r="I20" s="853">
        <v>0</v>
      </c>
      <c r="J20" s="853">
        <v>0</v>
      </c>
      <c r="K20" s="853">
        <f>G20+I20</f>
        <v>0</v>
      </c>
      <c r="L20" s="853">
        <f>H20+J20</f>
        <v>0</v>
      </c>
      <c r="M20" s="853">
        <v>0</v>
      </c>
      <c r="N20" s="853">
        <v>0</v>
      </c>
      <c r="O20" s="853">
        <v>0</v>
      </c>
      <c r="P20" s="854">
        <v>0</v>
      </c>
      <c r="Q20" s="836"/>
      <c r="R20" s="852">
        <v>0</v>
      </c>
      <c r="S20" s="854">
        <f>L20+R20</f>
        <v>0</v>
      </c>
    </row>
    <row r="21" spans="1:40" ht="15.75" thickBot="1">
      <c r="A21" s="253">
        <v>15</v>
      </c>
      <c r="B21" s="855" t="s">
        <v>22</v>
      </c>
      <c r="C21" s="24"/>
      <c r="D21" s="24"/>
      <c r="E21" s="24"/>
      <c r="F21" s="856"/>
      <c r="G21" s="857">
        <f t="shared" ref="G21:L21" si="11">+G6+G14</f>
        <v>42364</v>
      </c>
      <c r="H21" s="857">
        <f t="shared" si="11"/>
        <v>42364</v>
      </c>
      <c r="I21" s="857">
        <f t="shared" si="11"/>
        <v>37625</v>
      </c>
      <c r="J21" s="857">
        <f t="shared" si="11"/>
        <v>37625</v>
      </c>
      <c r="K21" s="857">
        <f t="shared" si="11"/>
        <v>79989</v>
      </c>
      <c r="L21" s="857">
        <f t="shared" si="11"/>
        <v>79989</v>
      </c>
      <c r="M21" s="857" t="s">
        <v>319</v>
      </c>
      <c r="N21" s="857">
        <f>+N6+N14</f>
        <v>0</v>
      </c>
      <c r="O21" s="857">
        <f>+O6+O14</f>
        <v>0</v>
      </c>
      <c r="P21" s="858">
        <f>+P6+P14</f>
        <v>0</v>
      </c>
      <c r="Q21" s="828"/>
      <c r="R21" s="859">
        <f>+R6+R14</f>
        <v>1571</v>
      </c>
      <c r="S21" s="859">
        <f>+S6+S14</f>
        <v>81560</v>
      </c>
    </row>
  </sheetData>
  <mergeCells count="46">
    <mergeCell ref="S3:S4"/>
    <mergeCell ref="A3:A5"/>
    <mergeCell ref="B3:E5"/>
    <mergeCell ref="F3:F5"/>
    <mergeCell ref="G3:H3"/>
    <mergeCell ref="I3:J3"/>
    <mergeCell ref="K3:L3"/>
    <mergeCell ref="M3:M4"/>
    <mergeCell ref="N3:N4"/>
    <mergeCell ref="O3:O4"/>
    <mergeCell ref="P3:P4"/>
    <mergeCell ref="R3:R4"/>
    <mergeCell ref="B7:E7"/>
    <mergeCell ref="B8:E8"/>
    <mergeCell ref="B9:E9"/>
    <mergeCell ref="D10:E10"/>
    <mergeCell ref="B11:E11"/>
    <mergeCell ref="D20:E20"/>
    <mergeCell ref="V3:V5"/>
    <mergeCell ref="W3:Z5"/>
    <mergeCell ref="AA3:AA5"/>
    <mergeCell ref="AB3:AC3"/>
    <mergeCell ref="Y14:Z14"/>
    <mergeCell ref="W15:Z15"/>
    <mergeCell ref="W16:Z16"/>
    <mergeCell ref="Y17:Z17"/>
    <mergeCell ref="C12:E12"/>
    <mergeCell ref="B14:E14"/>
    <mergeCell ref="B15:E15"/>
    <mergeCell ref="B17:E17"/>
    <mergeCell ref="B18:E18"/>
    <mergeCell ref="C19:E19"/>
    <mergeCell ref="B6:E6"/>
    <mergeCell ref="W13:Z13"/>
    <mergeCell ref="AF3:AG3"/>
    <mergeCell ref="AH3:AH4"/>
    <mergeCell ref="AI3:AI4"/>
    <mergeCell ref="AJ3:AJ4"/>
    <mergeCell ref="AD3:AE3"/>
    <mergeCell ref="AN3:AN4"/>
    <mergeCell ref="W6:Z6"/>
    <mergeCell ref="W7:Z7"/>
    <mergeCell ref="Y11:Z11"/>
    <mergeCell ref="W12:Z12"/>
    <mergeCell ref="AK3:AK4"/>
    <mergeCell ref="AM3:AM4"/>
  </mergeCells>
  <pageMargins left="0.7" right="0.7" top="0.78740157499999996" bottom="0.78740157499999996"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10.85546875" style="1"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77"/>
      <c r="C1" s="75"/>
      <c r="D1" s="75"/>
      <c r="E1" s="75"/>
      <c r="F1" s="4"/>
      <c r="G1" s="2"/>
      <c r="H1" s="2"/>
      <c r="I1" s="2"/>
      <c r="J1" s="2"/>
      <c r="K1" s="2"/>
      <c r="L1" s="2"/>
      <c r="M1" s="2"/>
      <c r="N1" s="2"/>
      <c r="O1" s="2"/>
      <c r="P1" s="2"/>
      <c r="R1" s="2"/>
      <c r="S1" s="2"/>
    </row>
    <row r="2" spans="1:40" ht="19.5" thickBot="1">
      <c r="A2" s="860"/>
      <c r="B2" s="4"/>
      <c r="C2" s="4"/>
      <c r="D2" s="4"/>
      <c r="E2" s="2"/>
      <c r="F2" s="2"/>
      <c r="G2" s="2"/>
      <c r="H2" s="2"/>
      <c r="I2" s="2"/>
      <c r="J2" s="2"/>
      <c r="K2" s="2"/>
      <c r="L2" s="2"/>
      <c r="M2" s="2"/>
      <c r="N2" s="2"/>
      <c r="O2" s="2"/>
      <c r="P2" s="2"/>
      <c r="R2" s="2"/>
      <c r="S2" s="18" t="s">
        <v>1</v>
      </c>
    </row>
    <row r="3" spans="1:40" ht="15" customHeight="1">
      <c r="A3" s="947" t="s">
        <v>0</v>
      </c>
      <c r="B3" s="950" t="s">
        <v>81</v>
      </c>
      <c r="C3" s="950"/>
      <c r="D3" s="950"/>
      <c r="E3" s="950"/>
      <c r="F3" s="942" t="s">
        <v>55</v>
      </c>
      <c r="G3" s="953" t="s">
        <v>17</v>
      </c>
      <c r="H3" s="954"/>
      <c r="I3" s="954" t="s">
        <v>18</v>
      </c>
      <c r="J3" s="954"/>
      <c r="K3" s="954" t="s">
        <v>19</v>
      </c>
      <c r="L3" s="955"/>
      <c r="M3" s="940" t="s">
        <v>91</v>
      </c>
      <c r="N3" s="945" t="s">
        <v>92</v>
      </c>
      <c r="O3" s="936" t="s">
        <v>37</v>
      </c>
      <c r="P3" s="956" t="s">
        <v>38</v>
      </c>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861">
        <f>G7+G13+G16</f>
        <v>3470</v>
      </c>
      <c r="H6" s="862">
        <f>H7+H13+H16</f>
        <v>3470</v>
      </c>
      <c r="I6" s="862">
        <f>I7+I13+I16</f>
        <v>0</v>
      </c>
      <c r="J6" s="862">
        <f>J7+J13+J16</f>
        <v>0</v>
      </c>
      <c r="K6" s="862">
        <f>+G6+I6</f>
        <v>3470</v>
      </c>
      <c r="L6" s="863">
        <f>+H6+J6</f>
        <v>3470</v>
      </c>
      <c r="M6" s="864">
        <f>M7+M13+M16</f>
        <v>1.49</v>
      </c>
      <c r="N6" s="862">
        <f>N7+N13+N16</f>
        <v>0</v>
      </c>
      <c r="O6" s="862">
        <f t="shared" ref="O6:O18" si="0">+K6-L6</f>
        <v>0</v>
      </c>
      <c r="P6" s="865">
        <f>P7+P13+P16</f>
        <v>0</v>
      </c>
      <c r="R6" s="862">
        <f>R7+R13+R16</f>
        <v>726</v>
      </c>
      <c r="S6" s="866">
        <f t="shared" ref="S6:S18" si="1">+L6+R6</f>
        <v>4196</v>
      </c>
      <c r="V6" s="39">
        <v>1</v>
      </c>
      <c r="W6" s="962" t="s">
        <v>14</v>
      </c>
      <c r="X6" s="962"/>
      <c r="Y6" s="962"/>
      <c r="Z6" s="962"/>
      <c r="AA6" s="35"/>
      <c r="AB6" s="42">
        <v>3470</v>
      </c>
      <c r="AC6" s="43">
        <v>3470</v>
      </c>
      <c r="AD6" s="43">
        <v>0</v>
      </c>
      <c r="AE6" s="43">
        <v>0</v>
      </c>
      <c r="AF6" s="43">
        <v>3470</v>
      </c>
      <c r="AG6" s="44">
        <v>3470</v>
      </c>
      <c r="AH6" s="45">
        <v>1.49</v>
      </c>
      <c r="AI6" s="45">
        <v>0</v>
      </c>
      <c r="AJ6" s="43">
        <v>0</v>
      </c>
      <c r="AK6" s="46">
        <v>0</v>
      </c>
      <c r="AL6" s="47"/>
      <c r="AM6" s="43">
        <v>726</v>
      </c>
      <c r="AN6" s="46">
        <v>4196</v>
      </c>
    </row>
    <row r="7" spans="1:40">
      <c r="A7" s="36">
        <f>A6+1</f>
        <v>2</v>
      </c>
      <c r="B7" s="970" t="s">
        <v>47</v>
      </c>
      <c r="C7" s="970"/>
      <c r="D7" s="970"/>
      <c r="E7" s="970"/>
      <c r="F7" s="28"/>
      <c r="G7" s="867">
        <f>SUM(G8:G12)</f>
        <v>3470</v>
      </c>
      <c r="H7" s="868">
        <f>SUM(H8:H12)</f>
        <v>3470</v>
      </c>
      <c r="I7" s="868">
        <f>SUM(I8:I12)</f>
        <v>0</v>
      </c>
      <c r="J7" s="868">
        <f>SUM(J8:J12)</f>
        <v>0</v>
      </c>
      <c r="K7" s="868">
        <f t="shared" ref="K7:L18" si="2">+G7+I7</f>
        <v>3470</v>
      </c>
      <c r="L7" s="869">
        <f t="shared" si="2"/>
        <v>3470</v>
      </c>
      <c r="M7" s="870">
        <f>SUM(M8:M12)</f>
        <v>1.49</v>
      </c>
      <c r="N7" s="868">
        <f>SUM(N8:N12)</f>
        <v>0</v>
      </c>
      <c r="O7" s="868">
        <f t="shared" si="0"/>
        <v>0</v>
      </c>
      <c r="P7" s="871"/>
      <c r="R7" s="868">
        <f>SUM(R8:R12)</f>
        <v>726</v>
      </c>
      <c r="S7" s="871">
        <f t="shared" si="1"/>
        <v>4196</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9" si="3">+A7+1</f>
        <v>3</v>
      </c>
      <c r="B8" s="6"/>
      <c r="C8" s="41" t="s">
        <v>48</v>
      </c>
      <c r="D8" s="83"/>
      <c r="E8" s="83"/>
      <c r="F8" s="29"/>
      <c r="G8" s="872"/>
      <c r="H8" s="873"/>
      <c r="I8" s="873"/>
      <c r="J8" s="873"/>
      <c r="K8" s="873">
        <f t="shared" si="2"/>
        <v>0</v>
      </c>
      <c r="L8" s="874">
        <f t="shared" si="2"/>
        <v>0</v>
      </c>
      <c r="M8" s="875"/>
      <c r="N8" s="876"/>
      <c r="O8" s="568">
        <f t="shared" si="0"/>
        <v>0</v>
      </c>
      <c r="P8" s="877"/>
      <c r="R8" s="873"/>
      <c r="S8" s="877">
        <f t="shared" si="1"/>
        <v>0</v>
      </c>
      <c r="V8" s="20">
        <f t="shared" ref="V8:V18" si="4">+V7+1</f>
        <v>3</v>
      </c>
      <c r="W8" s="6"/>
      <c r="X8" s="41" t="s">
        <v>48</v>
      </c>
      <c r="Y8" s="83"/>
      <c r="Z8" s="83"/>
      <c r="AA8" s="29"/>
      <c r="AB8" s="59"/>
      <c r="AC8" s="60"/>
      <c r="AD8" s="60"/>
      <c r="AE8" s="60"/>
      <c r="AF8" s="60"/>
      <c r="AG8" s="61"/>
      <c r="AH8" s="62"/>
      <c r="AI8" s="62"/>
      <c r="AJ8" s="49"/>
      <c r="AK8" s="63"/>
      <c r="AL8" s="58"/>
      <c r="AM8" s="60"/>
      <c r="AN8" s="63"/>
    </row>
    <row r="9" spans="1:40">
      <c r="A9" s="606">
        <f t="shared" si="3"/>
        <v>4</v>
      </c>
      <c r="B9" s="607"/>
      <c r="C9" s="878" t="s">
        <v>332</v>
      </c>
      <c r="D9" s="609"/>
      <c r="E9" s="609"/>
      <c r="F9" s="879"/>
      <c r="G9" s="872">
        <v>3339</v>
      </c>
      <c r="H9" s="873">
        <v>3339</v>
      </c>
      <c r="I9" s="873">
        <v>0</v>
      </c>
      <c r="J9" s="873">
        <v>0</v>
      </c>
      <c r="K9" s="873">
        <f t="shared" si="2"/>
        <v>3339</v>
      </c>
      <c r="L9" s="874">
        <f t="shared" si="2"/>
        <v>3339</v>
      </c>
      <c r="M9" s="875">
        <v>0.73</v>
      </c>
      <c r="N9" s="876">
        <v>0</v>
      </c>
      <c r="O9" s="568">
        <f t="shared" si="0"/>
        <v>0</v>
      </c>
      <c r="P9" s="877">
        <v>0</v>
      </c>
      <c r="R9" s="873">
        <v>726</v>
      </c>
      <c r="S9" s="877">
        <f t="shared" si="1"/>
        <v>4065</v>
      </c>
      <c r="V9" s="20">
        <f t="shared" si="4"/>
        <v>4</v>
      </c>
      <c r="W9" s="6"/>
      <c r="X9" s="41" t="s">
        <v>49</v>
      </c>
      <c r="Y9" s="83"/>
      <c r="Z9" s="83"/>
      <c r="AA9" s="29"/>
      <c r="AB9" s="59"/>
      <c r="AC9" s="60"/>
      <c r="AD9" s="60"/>
      <c r="AE9" s="60"/>
      <c r="AF9" s="60"/>
      <c r="AG9" s="61"/>
      <c r="AH9" s="62"/>
      <c r="AI9" s="62"/>
      <c r="AJ9" s="49"/>
      <c r="AK9" s="63"/>
      <c r="AL9" s="58"/>
      <c r="AM9" s="60"/>
      <c r="AN9" s="63"/>
    </row>
    <row r="10" spans="1:40">
      <c r="A10" s="606" t="s">
        <v>333</v>
      </c>
      <c r="B10" s="607"/>
      <c r="C10" s="878" t="s">
        <v>334</v>
      </c>
      <c r="D10" s="609"/>
      <c r="E10" s="609"/>
      <c r="F10" s="879"/>
      <c r="G10" s="872">
        <v>131</v>
      </c>
      <c r="H10" s="873">
        <v>131</v>
      </c>
      <c r="I10" s="873">
        <v>0</v>
      </c>
      <c r="J10" s="873">
        <v>0</v>
      </c>
      <c r="K10" s="873">
        <f t="shared" si="2"/>
        <v>131</v>
      </c>
      <c r="L10" s="874">
        <f t="shared" si="2"/>
        <v>131</v>
      </c>
      <c r="M10" s="875">
        <v>0.76</v>
      </c>
      <c r="N10" s="876">
        <v>0</v>
      </c>
      <c r="O10" s="568">
        <f t="shared" si="0"/>
        <v>0</v>
      </c>
      <c r="P10" s="877">
        <v>0</v>
      </c>
      <c r="R10" s="873">
        <v>0</v>
      </c>
      <c r="S10" s="877">
        <f t="shared" si="1"/>
        <v>131</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20">
        <f>+A9+1</f>
        <v>5</v>
      </c>
      <c r="B11" s="6"/>
      <c r="C11" s="880" t="s">
        <v>335</v>
      </c>
      <c r="D11" s="83"/>
      <c r="E11" s="83"/>
      <c r="F11" s="29"/>
      <c r="G11" s="872"/>
      <c r="H11" s="873"/>
      <c r="I11" s="873"/>
      <c r="J11" s="873"/>
      <c r="K11" s="873">
        <f t="shared" si="2"/>
        <v>0</v>
      </c>
      <c r="L11" s="874">
        <f t="shared" si="2"/>
        <v>0</v>
      </c>
      <c r="M11" s="875"/>
      <c r="N11" s="876"/>
      <c r="O11" s="568">
        <f t="shared" si="0"/>
        <v>0</v>
      </c>
      <c r="P11" s="877"/>
      <c r="R11" s="873"/>
      <c r="S11" s="877">
        <f t="shared" si="1"/>
        <v>0</v>
      </c>
      <c r="V11" s="20">
        <f t="shared" si="4"/>
        <v>6</v>
      </c>
      <c r="W11" s="6"/>
      <c r="X11" s="6"/>
      <c r="Y11" s="969" t="s">
        <v>16</v>
      </c>
      <c r="Z11" s="969"/>
      <c r="AA11" s="29"/>
      <c r="AB11" s="53"/>
      <c r="AC11" s="54"/>
      <c r="AD11" s="54"/>
      <c r="AE11" s="54"/>
      <c r="AF11" s="54">
        <f t="shared" ref="AF11:AG17" si="5">+AB11+AD11</f>
        <v>0</v>
      </c>
      <c r="AG11" s="55">
        <f t="shared" si="5"/>
        <v>0</v>
      </c>
      <c r="AH11" s="56"/>
      <c r="AI11" s="56"/>
      <c r="AJ11" s="49">
        <f t="shared" ref="AJ11:AJ17" si="6">+AF11-AG11</f>
        <v>0</v>
      </c>
      <c r="AK11" s="57"/>
      <c r="AL11" s="58"/>
      <c r="AM11" s="54"/>
      <c r="AN11" s="57">
        <f t="shared" ref="AN11:AN17" si="7">+AG11+AM11</f>
        <v>0</v>
      </c>
    </row>
    <row r="12" spans="1:40">
      <c r="A12" s="20">
        <f>+A11+1</f>
        <v>6</v>
      </c>
      <c r="B12" s="6"/>
      <c r="C12" s="6"/>
      <c r="D12" s="969" t="s">
        <v>16</v>
      </c>
      <c r="E12" s="969"/>
      <c r="F12" s="29"/>
      <c r="G12" s="881"/>
      <c r="H12" s="882"/>
      <c r="I12" s="882"/>
      <c r="J12" s="882"/>
      <c r="K12" s="882">
        <f t="shared" si="2"/>
        <v>0</v>
      </c>
      <c r="L12" s="883">
        <f t="shared" si="2"/>
        <v>0</v>
      </c>
      <c r="M12" s="884"/>
      <c r="N12" s="885"/>
      <c r="O12" s="568">
        <f t="shared" si="0"/>
        <v>0</v>
      </c>
      <c r="P12" s="886"/>
      <c r="R12" s="882"/>
      <c r="S12" s="886">
        <f t="shared" si="1"/>
        <v>0</v>
      </c>
      <c r="V12" s="19">
        <f t="shared" si="4"/>
        <v>7</v>
      </c>
      <c r="W12" s="963" t="s">
        <v>25</v>
      </c>
      <c r="X12" s="964"/>
      <c r="Y12" s="964"/>
      <c r="Z12" s="965"/>
      <c r="AA12" s="38"/>
      <c r="AB12" s="64"/>
      <c r="AC12" s="65"/>
      <c r="AD12" s="65"/>
      <c r="AE12" s="65"/>
      <c r="AF12" s="65">
        <f t="shared" si="5"/>
        <v>0</v>
      </c>
      <c r="AG12" s="66">
        <f t="shared" si="5"/>
        <v>0</v>
      </c>
      <c r="AH12" s="67"/>
      <c r="AI12" s="67"/>
      <c r="AJ12" s="65">
        <f t="shared" si="6"/>
        <v>0</v>
      </c>
      <c r="AK12" s="68"/>
      <c r="AL12" s="47"/>
      <c r="AM12" s="65"/>
      <c r="AN12" s="68">
        <f t="shared" si="7"/>
        <v>0</v>
      </c>
    </row>
    <row r="13" spans="1:40">
      <c r="A13" s="19">
        <f t="shared" si="3"/>
        <v>7</v>
      </c>
      <c r="B13" s="963" t="s">
        <v>25</v>
      </c>
      <c r="C13" s="964"/>
      <c r="D13" s="964"/>
      <c r="E13" s="965"/>
      <c r="F13" s="38"/>
      <c r="G13" s="887"/>
      <c r="H13" s="888"/>
      <c r="I13" s="888"/>
      <c r="J13" s="888"/>
      <c r="K13" s="888">
        <f t="shared" si="2"/>
        <v>0</v>
      </c>
      <c r="L13" s="889">
        <f t="shared" si="2"/>
        <v>0</v>
      </c>
      <c r="M13" s="890"/>
      <c r="N13" s="891"/>
      <c r="O13" s="888">
        <f t="shared" si="0"/>
        <v>0</v>
      </c>
      <c r="P13" s="892"/>
      <c r="R13" s="888"/>
      <c r="S13" s="892">
        <f t="shared" si="1"/>
        <v>0</v>
      </c>
      <c r="V13" s="36">
        <f t="shared" si="4"/>
        <v>8</v>
      </c>
      <c r="W13" s="966" t="s">
        <v>35</v>
      </c>
      <c r="X13" s="967"/>
      <c r="Y13" s="967"/>
      <c r="Z13" s="968"/>
      <c r="AA13" s="37"/>
      <c r="AB13" s="48"/>
      <c r="AC13" s="49"/>
      <c r="AD13" s="49"/>
      <c r="AE13" s="49"/>
      <c r="AF13" s="49">
        <f t="shared" si="5"/>
        <v>0</v>
      </c>
      <c r="AG13" s="50">
        <f t="shared" si="5"/>
        <v>0</v>
      </c>
      <c r="AH13" s="51"/>
      <c r="AI13" s="51"/>
      <c r="AJ13" s="49">
        <f t="shared" si="6"/>
        <v>0</v>
      </c>
      <c r="AK13" s="52"/>
      <c r="AL13" s="47"/>
      <c r="AM13" s="49"/>
      <c r="AN13" s="52">
        <f t="shared" si="7"/>
        <v>0</v>
      </c>
    </row>
    <row r="14" spans="1:40">
      <c r="A14" s="36">
        <f t="shared" si="3"/>
        <v>8</v>
      </c>
      <c r="B14" s="966" t="s">
        <v>35</v>
      </c>
      <c r="C14" s="967"/>
      <c r="D14" s="967"/>
      <c r="E14" s="968"/>
      <c r="F14" s="37"/>
      <c r="G14" s="566"/>
      <c r="H14" s="568"/>
      <c r="I14" s="568"/>
      <c r="J14" s="568"/>
      <c r="K14" s="568">
        <f t="shared" si="2"/>
        <v>0</v>
      </c>
      <c r="L14" s="893">
        <f t="shared" si="2"/>
        <v>0</v>
      </c>
      <c r="M14" s="894"/>
      <c r="N14" s="895"/>
      <c r="O14" s="568">
        <f t="shared" si="0"/>
        <v>0</v>
      </c>
      <c r="P14" s="896"/>
      <c r="R14" s="568"/>
      <c r="S14" s="896">
        <f t="shared" si="1"/>
        <v>0</v>
      </c>
      <c r="V14" s="20">
        <f t="shared" si="4"/>
        <v>9</v>
      </c>
      <c r="W14" s="6"/>
      <c r="X14" s="6"/>
      <c r="Y14" s="969" t="s">
        <v>51</v>
      </c>
      <c r="Z14" s="969"/>
      <c r="AA14" s="29"/>
      <c r="AB14" s="59"/>
      <c r="AC14" s="60"/>
      <c r="AD14" s="60"/>
      <c r="AE14" s="60"/>
      <c r="AF14" s="60">
        <f t="shared" si="5"/>
        <v>0</v>
      </c>
      <c r="AG14" s="61">
        <f t="shared" si="5"/>
        <v>0</v>
      </c>
      <c r="AH14" s="62"/>
      <c r="AI14" s="62"/>
      <c r="AJ14" s="60">
        <f t="shared" si="6"/>
        <v>0</v>
      </c>
      <c r="AK14" s="63"/>
      <c r="AL14" s="58"/>
      <c r="AM14" s="60"/>
      <c r="AN14" s="63">
        <f t="shared" si="7"/>
        <v>0</v>
      </c>
    </row>
    <row r="15" spans="1:40">
      <c r="A15" s="20">
        <f t="shared" si="3"/>
        <v>9</v>
      </c>
      <c r="B15" s="6"/>
      <c r="C15" s="6"/>
      <c r="D15" s="969" t="s">
        <v>51</v>
      </c>
      <c r="E15" s="969"/>
      <c r="F15" s="29"/>
      <c r="G15" s="872"/>
      <c r="H15" s="873"/>
      <c r="I15" s="873"/>
      <c r="J15" s="873"/>
      <c r="K15" s="873">
        <f t="shared" si="2"/>
        <v>0</v>
      </c>
      <c r="L15" s="874">
        <f t="shared" si="2"/>
        <v>0</v>
      </c>
      <c r="M15" s="875"/>
      <c r="N15" s="876"/>
      <c r="O15" s="873">
        <f t="shared" si="0"/>
        <v>0</v>
      </c>
      <c r="P15" s="877"/>
      <c r="R15" s="873"/>
      <c r="S15" s="877">
        <f t="shared" si="1"/>
        <v>0</v>
      </c>
      <c r="V15" s="19">
        <f t="shared" si="4"/>
        <v>10</v>
      </c>
      <c r="W15" s="963" t="s">
        <v>23</v>
      </c>
      <c r="X15" s="964"/>
      <c r="Y15" s="964"/>
      <c r="Z15" s="965"/>
      <c r="AA15" s="38"/>
      <c r="AB15" s="64"/>
      <c r="AC15" s="65"/>
      <c r="AD15" s="65"/>
      <c r="AE15" s="65"/>
      <c r="AF15" s="65">
        <f t="shared" si="5"/>
        <v>0</v>
      </c>
      <c r="AG15" s="66">
        <f t="shared" si="5"/>
        <v>0</v>
      </c>
      <c r="AH15" s="67"/>
      <c r="AI15" s="67"/>
      <c r="AJ15" s="65">
        <f t="shared" si="6"/>
        <v>0</v>
      </c>
      <c r="AK15" s="68"/>
      <c r="AL15" s="47"/>
      <c r="AM15" s="65"/>
      <c r="AN15" s="68">
        <f t="shared" si="7"/>
        <v>0</v>
      </c>
    </row>
    <row r="16" spans="1:40">
      <c r="A16" s="19">
        <f t="shared" si="3"/>
        <v>10</v>
      </c>
      <c r="B16" s="963" t="s">
        <v>23</v>
      </c>
      <c r="C16" s="964"/>
      <c r="D16" s="964"/>
      <c r="E16" s="965"/>
      <c r="F16" s="38"/>
      <c r="G16" s="887"/>
      <c r="H16" s="888"/>
      <c r="I16" s="888"/>
      <c r="J16" s="888"/>
      <c r="K16" s="888">
        <f t="shared" si="2"/>
        <v>0</v>
      </c>
      <c r="L16" s="889">
        <f t="shared" si="2"/>
        <v>0</v>
      </c>
      <c r="M16" s="890"/>
      <c r="N16" s="891"/>
      <c r="O16" s="888">
        <f t="shared" si="0"/>
        <v>0</v>
      </c>
      <c r="P16" s="892"/>
      <c r="R16" s="888"/>
      <c r="S16" s="892">
        <f t="shared" si="1"/>
        <v>0</v>
      </c>
      <c r="V16" s="36">
        <f t="shared" si="4"/>
        <v>11</v>
      </c>
      <c r="W16" s="966" t="s">
        <v>35</v>
      </c>
      <c r="X16" s="967"/>
      <c r="Y16" s="967"/>
      <c r="Z16" s="968"/>
      <c r="AA16" s="37"/>
      <c r="AB16" s="48"/>
      <c r="AC16" s="49"/>
      <c r="AD16" s="49"/>
      <c r="AE16" s="49"/>
      <c r="AF16" s="49">
        <f t="shared" si="5"/>
        <v>0</v>
      </c>
      <c r="AG16" s="50">
        <f t="shared" si="5"/>
        <v>0</v>
      </c>
      <c r="AH16" s="51"/>
      <c r="AI16" s="51"/>
      <c r="AJ16" s="49">
        <f t="shared" si="6"/>
        <v>0</v>
      </c>
      <c r="AK16" s="52"/>
      <c r="AL16" s="47"/>
      <c r="AM16" s="49"/>
      <c r="AN16" s="52">
        <f t="shared" si="7"/>
        <v>0</v>
      </c>
    </row>
    <row r="17" spans="1:40" ht="15.75" thickBot="1">
      <c r="A17" s="36">
        <f t="shared" si="3"/>
        <v>11</v>
      </c>
      <c r="B17" s="966" t="s">
        <v>35</v>
      </c>
      <c r="C17" s="967"/>
      <c r="D17" s="967"/>
      <c r="E17" s="968"/>
      <c r="F17" s="37"/>
      <c r="G17" s="566"/>
      <c r="H17" s="568"/>
      <c r="I17" s="568"/>
      <c r="J17" s="568"/>
      <c r="K17" s="568">
        <f t="shared" si="2"/>
        <v>0</v>
      </c>
      <c r="L17" s="893">
        <f t="shared" si="2"/>
        <v>0</v>
      </c>
      <c r="M17" s="894"/>
      <c r="N17" s="895"/>
      <c r="O17" s="568">
        <f t="shared" si="0"/>
        <v>0</v>
      </c>
      <c r="P17" s="896"/>
      <c r="R17" s="568"/>
      <c r="S17" s="896">
        <f t="shared" si="1"/>
        <v>0</v>
      </c>
      <c r="V17" s="20">
        <f t="shared" si="4"/>
        <v>12</v>
      </c>
      <c r="W17" s="6"/>
      <c r="X17" s="6"/>
      <c r="Y17" s="969" t="s">
        <v>51</v>
      </c>
      <c r="Z17" s="969"/>
      <c r="AA17" s="29"/>
      <c r="AB17" s="53"/>
      <c r="AC17" s="54"/>
      <c r="AD17" s="54"/>
      <c r="AE17" s="54"/>
      <c r="AF17" s="54">
        <f t="shared" si="5"/>
        <v>0</v>
      </c>
      <c r="AG17" s="55">
        <f t="shared" si="5"/>
        <v>0</v>
      </c>
      <c r="AH17" s="56"/>
      <c r="AI17" s="56"/>
      <c r="AJ17" s="54">
        <f t="shared" si="6"/>
        <v>0</v>
      </c>
      <c r="AK17" s="57"/>
      <c r="AL17" s="58"/>
      <c r="AM17" s="54"/>
      <c r="AN17" s="57">
        <f t="shared" si="7"/>
        <v>0</v>
      </c>
    </row>
    <row r="18" spans="1:40" ht="15.75" thickBot="1">
      <c r="A18" s="20">
        <f t="shared" si="3"/>
        <v>12</v>
      </c>
      <c r="B18" s="6"/>
      <c r="C18" s="6"/>
      <c r="D18" s="969" t="s">
        <v>51</v>
      </c>
      <c r="E18" s="969"/>
      <c r="F18" s="29"/>
      <c r="G18" s="897"/>
      <c r="H18" s="898"/>
      <c r="I18" s="898"/>
      <c r="J18" s="898"/>
      <c r="K18" s="882">
        <f t="shared" si="2"/>
        <v>0</v>
      </c>
      <c r="L18" s="883">
        <f t="shared" si="2"/>
        <v>0</v>
      </c>
      <c r="M18" s="884"/>
      <c r="N18" s="885"/>
      <c r="O18" s="882">
        <f t="shared" si="0"/>
        <v>0</v>
      </c>
      <c r="P18" s="886"/>
      <c r="R18" s="882"/>
      <c r="S18" s="886">
        <f t="shared" si="1"/>
        <v>0</v>
      </c>
      <c r="V18" s="21">
        <f t="shared" si="4"/>
        <v>13</v>
      </c>
      <c r="W18" s="24" t="s">
        <v>22</v>
      </c>
      <c r="X18" s="24"/>
      <c r="Y18" s="24"/>
      <c r="Z18" s="24"/>
      <c r="AA18" s="30"/>
      <c r="AB18" s="69">
        <f t="shared" ref="AB18:AK18" si="8">+AB6+AB12+AB15</f>
        <v>3470</v>
      </c>
      <c r="AC18" s="70">
        <f t="shared" si="8"/>
        <v>3470</v>
      </c>
      <c r="AD18" s="70">
        <f t="shared" si="8"/>
        <v>0</v>
      </c>
      <c r="AE18" s="70">
        <f t="shared" si="8"/>
        <v>0</v>
      </c>
      <c r="AF18" s="70">
        <f t="shared" si="8"/>
        <v>3470</v>
      </c>
      <c r="AG18" s="71">
        <f t="shared" si="8"/>
        <v>3470</v>
      </c>
      <c r="AH18" s="72">
        <f t="shared" si="8"/>
        <v>1.49</v>
      </c>
      <c r="AI18" s="72">
        <f t="shared" si="8"/>
        <v>0</v>
      </c>
      <c r="AJ18" s="70">
        <f t="shared" si="8"/>
        <v>0</v>
      </c>
      <c r="AK18" s="73">
        <f t="shared" si="8"/>
        <v>0</v>
      </c>
      <c r="AL18" s="47"/>
      <c r="AM18" s="70">
        <f>+AM6+AM12+AM15</f>
        <v>726</v>
      </c>
      <c r="AN18" s="73">
        <f>+AN6+AN12+AN15</f>
        <v>4196</v>
      </c>
    </row>
    <row r="19" spans="1:40" ht="15.75" thickBot="1">
      <c r="A19" s="253">
        <f t="shared" si="3"/>
        <v>13</v>
      </c>
      <c r="B19" s="24" t="s">
        <v>22</v>
      </c>
      <c r="C19" s="24"/>
      <c r="D19" s="24"/>
      <c r="E19" s="24"/>
      <c r="F19" s="30"/>
      <c r="G19" s="899">
        <f t="shared" ref="G19:S19" si="9">+G6+G13+G16</f>
        <v>3470</v>
      </c>
      <c r="H19" s="900">
        <f t="shared" si="9"/>
        <v>3470</v>
      </c>
      <c r="I19" s="900">
        <f t="shared" si="9"/>
        <v>0</v>
      </c>
      <c r="J19" s="900">
        <f t="shared" si="9"/>
        <v>0</v>
      </c>
      <c r="K19" s="900">
        <f t="shared" si="9"/>
        <v>3470</v>
      </c>
      <c r="L19" s="901">
        <f t="shared" si="9"/>
        <v>3470</v>
      </c>
      <c r="M19" s="902">
        <f t="shared" si="9"/>
        <v>1.49</v>
      </c>
      <c r="N19" s="903">
        <f t="shared" si="9"/>
        <v>0</v>
      </c>
      <c r="O19" s="900">
        <f t="shared" si="9"/>
        <v>0</v>
      </c>
      <c r="P19" s="904">
        <f t="shared" si="9"/>
        <v>0</v>
      </c>
      <c r="R19" s="900">
        <f t="shared" si="9"/>
        <v>726</v>
      </c>
      <c r="S19" s="904">
        <f t="shared" si="9"/>
        <v>4196</v>
      </c>
    </row>
  </sheetData>
  <mergeCells count="42">
    <mergeCell ref="K3:L3"/>
    <mergeCell ref="A3:A5"/>
    <mergeCell ref="B3:E5"/>
    <mergeCell ref="F3:F5"/>
    <mergeCell ref="G3:H3"/>
    <mergeCell ref="I3:J3"/>
    <mergeCell ref="D18:E18"/>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6:E16"/>
    <mergeCell ref="B17:E17"/>
    <mergeCell ref="D12:E12"/>
    <mergeCell ref="B13:E13"/>
    <mergeCell ref="B14:E14"/>
    <mergeCell ref="D15:E15"/>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41" width="9.140625" hidden="1" customWidth="1"/>
  </cols>
  <sheetData>
    <row r="1" spans="1:19" ht="15.75">
      <c r="A1" s="76" t="s">
        <v>43</v>
      </c>
      <c r="B1" s="77"/>
      <c r="C1" s="75"/>
      <c r="D1" s="75"/>
      <c r="E1" s="75"/>
      <c r="F1" s="4"/>
      <c r="G1" s="2"/>
      <c r="H1" s="2"/>
      <c r="I1" s="2"/>
      <c r="J1" s="2"/>
      <c r="K1" s="2"/>
      <c r="L1" s="2"/>
      <c r="M1" s="2"/>
      <c r="N1" s="2"/>
      <c r="O1" s="2"/>
      <c r="P1" s="2"/>
      <c r="Q1" s="2"/>
      <c r="R1" s="2"/>
      <c r="S1" s="2"/>
    </row>
    <row r="2" spans="1:19" ht="16.5" thickBot="1">
      <c r="A2" s="2"/>
      <c r="B2" s="4"/>
      <c r="C2" s="4"/>
      <c r="D2" s="4"/>
      <c r="E2" s="2"/>
      <c r="F2" s="2"/>
      <c r="G2" s="2"/>
      <c r="H2" s="2"/>
      <c r="I2" s="2"/>
      <c r="J2" s="2"/>
      <c r="K2" s="2"/>
      <c r="L2" s="2"/>
      <c r="M2" s="2"/>
      <c r="N2" s="2"/>
      <c r="O2" s="2"/>
      <c r="P2" s="2"/>
      <c r="Q2" s="2"/>
      <c r="R2" s="2"/>
      <c r="S2" s="18" t="s">
        <v>1</v>
      </c>
    </row>
    <row r="3" spans="1:19">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row>
    <row r="4" spans="1:19">
      <c r="A4" s="948"/>
      <c r="B4" s="951"/>
      <c r="C4" s="951"/>
      <c r="D4" s="951"/>
      <c r="E4" s="951"/>
      <c r="F4" s="943"/>
      <c r="G4" s="12" t="s">
        <v>28</v>
      </c>
      <c r="H4" s="7" t="s">
        <v>29</v>
      </c>
      <c r="I4" s="7" t="s">
        <v>11</v>
      </c>
      <c r="J4" s="7" t="s">
        <v>15</v>
      </c>
      <c r="K4" s="7" t="s">
        <v>11</v>
      </c>
      <c r="L4" s="26" t="s">
        <v>15</v>
      </c>
      <c r="M4" s="941"/>
      <c r="N4" s="946"/>
      <c r="O4" s="937"/>
      <c r="P4" s="957"/>
      <c r="Q4" s="3"/>
      <c r="R4" s="937"/>
      <c r="S4" s="939"/>
    </row>
    <row r="5" spans="1:19"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row>
    <row r="6" spans="1:19">
      <c r="A6" s="39">
        <v>1</v>
      </c>
      <c r="B6" s="962" t="s">
        <v>14</v>
      </c>
      <c r="C6" s="962"/>
      <c r="D6" s="962"/>
      <c r="E6" s="962"/>
      <c r="F6" s="35"/>
      <c r="G6" s="42"/>
      <c r="H6" s="43"/>
      <c r="I6" s="43"/>
      <c r="J6" s="43"/>
      <c r="K6" s="43">
        <f>+G6+I6</f>
        <v>0</v>
      </c>
      <c r="L6" s="44">
        <f>+H6+J6</f>
        <v>0</v>
      </c>
      <c r="M6" s="45"/>
      <c r="N6" s="45"/>
      <c r="O6" s="43">
        <f t="shared" ref="O6:O17" si="0">+K6-L6</f>
        <v>0</v>
      </c>
      <c r="P6" s="46"/>
      <c r="Q6" s="47"/>
      <c r="R6" s="43"/>
      <c r="S6" s="46">
        <f>+L6+R6</f>
        <v>0</v>
      </c>
    </row>
    <row r="7" spans="1:19">
      <c r="A7" s="36">
        <f>A6+1</f>
        <v>2</v>
      </c>
      <c r="B7" s="970" t="s">
        <v>47</v>
      </c>
      <c r="C7" s="970"/>
      <c r="D7" s="970"/>
      <c r="E7" s="970"/>
      <c r="F7" s="28"/>
      <c r="G7" s="48">
        <f>SUM(G8:G11)</f>
        <v>0</v>
      </c>
      <c r="H7" s="49">
        <f>SUM(H8:H11)</f>
        <v>0</v>
      </c>
      <c r="I7" s="49">
        <f>SUM(I8:I11)</f>
        <v>0</v>
      </c>
      <c r="J7" s="49">
        <f>SUM(J8:J11)</f>
        <v>0</v>
      </c>
      <c r="K7" s="49">
        <f t="shared" ref="K7:L17" si="1">+G7+I7</f>
        <v>0</v>
      </c>
      <c r="L7" s="50">
        <f t="shared" si="1"/>
        <v>0</v>
      </c>
      <c r="M7" s="51"/>
      <c r="N7" s="51"/>
      <c r="O7" s="49">
        <f t="shared" si="0"/>
        <v>0</v>
      </c>
      <c r="P7" s="52"/>
      <c r="Q7" s="47"/>
      <c r="R7" s="49"/>
      <c r="S7" s="52">
        <f t="shared" ref="S7:S17" si="2">+L7+R7</f>
        <v>0</v>
      </c>
    </row>
    <row r="8" spans="1:19">
      <c r="A8" s="20">
        <f t="shared" ref="A8:A18" si="3">+A7+1</f>
        <v>3</v>
      </c>
      <c r="B8" s="6"/>
      <c r="C8" s="41" t="s">
        <v>48</v>
      </c>
      <c r="D8" s="83"/>
      <c r="E8" s="83"/>
      <c r="F8" s="29"/>
      <c r="G8" s="59"/>
      <c r="H8" s="60"/>
      <c r="I8" s="60"/>
      <c r="J8" s="60"/>
      <c r="K8" s="60">
        <f t="shared" si="1"/>
        <v>0</v>
      </c>
      <c r="L8" s="61">
        <f t="shared" si="1"/>
        <v>0</v>
      </c>
      <c r="M8" s="62"/>
      <c r="N8" s="62"/>
      <c r="O8" s="49">
        <f t="shared" si="0"/>
        <v>0</v>
      </c>
      <c r="P8" s="63"/>
      <c r="Q8" s="58"/>
      <c r="R8" s="60"/>
      <c r="S8" s="63">
        <f t="shared" si="2"/>
        <v>0</v>
      </c>
    </row>
    <row r="9" spans="1:19">
      <c r="A9" s="20">
        <f t="shared" si="3"/>
        <v>4</v>
      </c>
      <c r="B9" s="6"/>
      <c r="C9" s="41" t="s">
        <v>49</v>
      </c>
      <c r="D9" s="83"/>
      <c r="E9" s="83"/>
      <c r="F9" s="29"/>
      <c r="G9" s="59"/>
      <c r="H9" s="60"/>
      <c r="I9" s="60"/>
      <c r="J9" s="60"/>
      <c r="K9" s="60">
        <f t="shared" si="1"/>
        <v>0</v>
      </c>
      <c r="L9" s="61">
        <f t="shared" si="1"/>
        <v>0</v>
      </c>
      <c r="M9" s="62"/>
      <c r="N9" s="62"/>
      <c r="O9" s="49">
        <f t="shared" si="0"/>
        <v>0</v>
      </c>
      <c r="P9" s="63"/>
      <c r="Q9" s="58"/>
      <c r="R9" s="60"/>
      <c r="S9" s="63">
        <f t="shared" si="2"/>
        <v>0</v>
      </c>
    </row>
    <row r="10" spans="1:19">
      <c r="A10" s="20">
        <f t="shared" si="3"/>
        <v>5</v>
      </c>
      <c r="B10" s="6"/>
      <c r="C10" s="41" t="s">
        <v>50</v>
      </c>
      <c r="D10" s="83"/>
      <c r="E10" s="83"/>
      <c r="F10" s="29"/>
      <c r="G10" s="59"/>
      <c r="H10" s="60"/>
      <c r="I10" s="60"/>
      <c r="J10" s="60"/>
      <c r="K10" s="60">
        <f t="shared" si="1"/>
        <v>0</v>
      </c>
      <c r="L10" s="61">
        <f t="shared" si="1"/>
        <v>0</v>
      </c>
      <c r="M10" s="62"/>
      <c r="N10" s="62"/>
      <c r="O10" s="49">
        <f t="shared" si="0"/>
        <v>0</v>
      </c>
      <c r="P10" s="63"/>
      <c r="Q10" s="58"/>
      <c r="R10" s="60"/>
      <c r="S10" s="63">
        <f t="shared" si="2"/>
        <v>0</v>
      </c>
    </row>
    <row r="11" spans="1:19">
      <c r="A11" s="20">
        <f t="shared" si="3"/>
        <v>6</v>
      </c>
      <c r="B11" s="6"/>
      <c r="C11" s="6"/>
      <c r="D11" s="969" t="s">
        <v>16</v>
      </c>
      <c r="E11" s="969"/>
      <c r="F11" s="29"/>
      <c r="G11" s="53"/>
      <c r="H11" s="54"/>
      <c r="I11" s="54"/>
      <c r="J11" s="54"/>
      <c r="K11" s="54">
        <f t="shared" si="1"/>
        <v>0</v>
      </c>
      <c r="L11" s="55">
        <f t="shared" si="1"/>
        <v>0</v>
      </c>
      <c r="M11" s="56"/>
      <c r="N11" s="56"/>
      <c r="O11" s="49">
        <f t="shared" si="0"/>
        <v>0</v>
      </c>
      <c r="P11" s="57"/>
      <c r="Q11" s="58"/>
      <c r="R11" s="54"/>
      <c r="S11" s="57">
        <f t="shared" si="2"/>
        <v>0</v>
      </c>
    </row>
    <row r="12" spans="1:19">
      <c r="A12" s="19">
        <f t="shared" si="3"/>
        <v>7</v>
      </c>
      <c r="B12" s="963" t="s">
        <v>25</v>
      </c>
      <c r="C12" s="964"/>
      <c r="D12" s="964"/>
      <c r="E12" s="965"/>
      <c r="F12" s="38"/>
      <c r="G12" s="64"/>
      <c r="H12" s="65"/>
      <c r="I12" s="65"/>
      <c r="J12" s="65"/>
      <c r="K12" s="65">
        <f t="shared" si="1"/>
        <v>0</v>
      </c>
      <c r="L12" s="66">
        <f t="shared" si="1"/>
        <v>0</v>
      </c>
      <c r="M12" s="67"/>
      <c r="N12" s="67"/>
      <c r="O12" s="65">
        <f t="shared" si="0"/>
        <v>0</v>
      </c>
      <c r="P12" s="68"/>
      <c r="Q12" s="47"/>
      <c r="R12" s="65"/>
      <c r="S12" s="68">
        <f t="shared" si="2"/>
        <v>0</v>
      </c>
    </row>
    <row r="13" spans="1:19">
      <c r="A13" s="36">
        <f t="shared" si="3"/>
        <v>8</v>
      </c>
      <c r="B13" s="966" t="s">
        <v>35</v>
      </c>
      <c r="C13" s="967"/>
      <c r="D13" s="967"/>
      <c r="E13" s="968"/>
      <c r="F13" s="37"/>
      <c r="G13" s="48"/>
      <c r="H13" s="49"/>
      <c r="I13" s="49"/>
      <c r="J13" s="49"/>
      <c r="K13" s="49">
        <f t="shared" si="1"/>
        <v>0</v>
      </c>
      <c r="L13" s="50">
        <f t="shared" si="1"/>
        <v>0</v>
      </c>
      <c r="M13" s="51"/>
      <c r="N13" s="51"/>
      <c r="O13" s="49">
        <f t="shared" si="0"/>
        <v>0</v>
      </c>
      <c r="P13" s="52"/>
      <c r="Q13" s="47"/>
      <c r="R13" s="49"/>
      <c r="S13" s="52">
        <f t="shared" si="2"/>
        <v>0</v>
      </c>
    </row>
    <row r="14" spans="1:19">
      <c r="A14" s="20">
        <f t="shared" si="3"/>
        <v>9</v>
      </c>
      <c r="B14" s="6"/>
      <c r="C14" s="6"/>
      <c r="D14" s="969" t="s">
        <v>51</v>
      </c>
      <c r="E14" s="969"/>
      <c r="F14" s="29"/>
      <c r="G14" s="59"/>
      <c r="H14" s="60"/>
      <c r="I14" s="60"/>
      <c r="J14" s="60"/>
      <c r="K14" s="60">
        <f t="shared" si="1"/>
        <v>0</v>
      </c>
      <c r="L14" s="61">
        <f t="shared" si="1"/>
        <v>0</v>
      </c>
      <c r="M14" s="62"/>
      <c r="N14" s="62"/>
      <c r="O14" s="60">
        <f t="shared" si="0"/>
        <v>0</v>
      </c>
      <c r="P14" s="63"/>
      <c r="Q14" s="58"/>
      <c r="R14" s="60"/>
      <c r="S14" s="63">
        <f t="shared" si="2"/>
        <v>0</v>
      </c>
    </row>
    <row r="15" spans="1:19">
      <c r="A15" s="19">
        <f t="shared" si="3"/>
        <v>10</v>
      </c>
      <c r="B15" s="963" t="s">
        <v>23</v>
      </c>
      <c r="C15" s="964"/>
      <c r="D15" s="964"/>
      <c r="E15" s="965"/>
      <c r="F15" s="38"/>
      <c r="G15" s="64"/>
      <c r="H15" s="65"/>
      <c r="I15" s="65"/>
      <c r="J15" s="65"/>
      <c r="K15" s="65">
        <f t="shared" si="1"/>
        <v>0</v>
      </c>
      <c r="L15" s="66">
        <f t="shared" si="1"/>
        <v>0</v>
      </c>
      <c r="M15" s="67"/>
      <c r="N15" s="67"/>
      <c r="O15" s="65">
        <f t="shared" si="0"/>
        <v>0</v>
      </c>
      <c r="P15" s="68"/>
      <c r="Q15" s="47"/>
      <c r="R15" s="65"/>
      <c r="S15" s="68">
        <f t="shared" si="2"/>
        <v>0</v>
      </c>
    </row>
    <row r="16" spans="1:19">
      <c r="A16" s="36">
        <f t="shared" si="3"/>
        <v>11</v>
      </c>
      <c r="B16" s="966" t="s">
        <v>35</v>
      </c>
      <c r="C16" s="967"/>
      <c r="D16" s="967"/>
      <c r="E16" s="968"/>
      <c r="F16" s="37"/>
      <c r="G16" s="48"/>
      <c r="H16" s="49"/>
      <c r="I16" s="49"/>
      <c r="J16" s="49"/>
      <c r="K16" s="49">
        <f t="shared" si="1"/>
        <v>0</v>
      </c>
      <c r="L16" s="50">
        <f t="shared" si="1"/>
        <v>0</v>
      </c>
      <c r="M16" s="51"/>
      <c r="N16" s="51"/>
      <c r="O16" s="49">
        <f t="shared" si="0"/>
        <v>0</v>
      </c>
      <c r="P16" s="52"/>
      <c r="Q16" s="47"/>
      <c r="R16" s="49"/>
      <c r="S16" s="52">
        <f t="shared" si="2"/>
        <v>0</v>
      </c>
    </row>
    <row r="17" spans="1:19" ht="15.75" thickBot="1">
      <c r="A17" s="20">
        <f t="shared" si="3"/>
        <v>12</v>
      </c>
      <c r="B17" s="6"/>
      <c r="C17" s="6"/>
      <c r="D17" s="969" t="s">
        <v>51</v>
      </c>
      <c r="E17" s="969"/>
      <c r="F17" s="29"/>
      <c r="G17" s="53"/>
      <c r="H17" s="54"/>
      <c r="I17" s="54"/>
      <c r="J17" s="54"/>
      <c r="K17" s="54">
        <f t="shared" si="1"/>
        <v>0</v>
      </c>
      <c r="L17" s="55">
        <f t="shared" si="1"/>
        <v>0</v>
      </c>
      <c r="M17" s="56"/>
      <c r="N17" s="56"/>
      <c r="O17" s="54">
        <f t="shared" si="0"/>
        <v>0</v>
      </c>
      <c r="P17" s="57"/>
      <c r="Q17" s="58"/>
      <c r="R17" s="54"/>
      <c r="S17" s="57">
        <f t="shared" si="2"/>
        <v>0</v>
      </c>
    </row>
    <row r="18" spans="1:19" ht="15.75" thickBot="1">
      <c r="A18" s="21">
        <f t="shared" si="3"/>
        <v>13</v>
      </c>
      <c r="B18" s="24" t="s">
        <v>22</v>
      </c>
      <c r="C18" s="24"/>
      <c r="D18" s="24"/>
      <c r="E18" s="24"/>
      <c r="F18" s="30"/>
      <c r="G18" s="69">
        <f t="shared" ref="G18:P18" si="4">+G6+G12+G15</f>
        <v>0</v>
      </c>
      <c r="H18" s="70">
        <f t="shared" si="4"/>
        <v>0</v>
      </c>
      <c r="I18" s="70">
        <f t="shared" si="4"/>
        <v>0</v>
      </c>
      <c r="J18" s="70">
        <f t="shared" si="4"/>
        <v>0</v>
      </c>
      <c r="K18" s="70">
        <f t="shared" si="4"/>
        <v>0</v>
      </c>
      <c r="L18" s="71">
        <f t="shared" si="4"/>
        <v>0</v>
      </c>
      <c r="M18" s="72">
        <f t="shared" si="4"/>
        <v>0</v>
      </c>
      <c r="N18" s="72">
        <f t="shared" si="4"/>
        <v>0</v>
      </c>
      <c r="O18" s="70">
        <f t="shared" si="4"/>
        <v>0</v>
      </c>
      <c r="P18" s="73">
        <f t="shared" si="4"/>
        <v>0</v>
      </c>
      <c r="Q18" s="47"/>
      <c r="R18" s="70">
        <f>+R6+R12+R15</f>
        <v>0</v>
      </c>
      <c r="S18" s="73">
        <f>+S6+S12+S15</f>
        <v>0</v>
      </c>
    </row>
  </sheetData>
  <mergeCells count="21">
    <mergeCell ref="S3:S4"/>
    <mergeCell ref="A3:A5"/>
    <mergeCell ref="B3:E5"/>
    <mergeCell ref="F3:F5"/>
    <mergeCell ref="G3:H3"/>
    <mergeCell ref="I3:J3"/>
    <mergeCell ref="K3:L3"/>
    <mergeCell ref="M3:M4"/>
    <mergeCell ref="N3:N4"/>
    <mergeCell ref="O3:O4"/>
    <mergeCell ref="P3:P4"/>
    <mergeCell ref="R3:R4"/>
    <mergeCell ref="B15:E15"/>
    <mergeCell ref="B16:E16"/>
    <mergeCell ref="D17:E17"/>
    <mergeCell ref="B6:E6"/>
    <mergeCell ref="B7:E7"/>
    <mergeCell ref="D11:E11"/>
    <mergeCell ref="B12:E12"/>
    <mergeCell ref="B13:E13"/>
    <mergeCell ref="D14:E14"/>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election activeCell="AO1" sqref="V1:AO65536"/>
    </sheetView>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81</v>
      </c>
      <c r="X3" s="950"/>
      <c r="Y3" s="950"/>
      <c r="Z3" s="950"/>
      <c r="AA3" s="942" t="s">
        <v>55</v>
      </c>
      <c r="AB3" s="953" t="s">
        <v>17</v>
      </c>
      <c r="AC3" s="954"/>
      <c r="AD3" s="954" t="s">
        <v>18</v>
      </c>
      <c r="AE3" s="954"/>
      <c r="AF3" s="954" t="s">
        <v>19</v>
      </c>
      <c r="AG3" s="955"/>
      <c r="AH3" s="940" t="s">
        <v>91</v>
      </c>
      <c r="AI3" s="945" t="s">
        <v>92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1446</v>
      </c>
      <c r="H6" s="43">
        <f>H7</f>
        <v>1446</v>
      </c>
      <c r="I6" s="43">
        <f>I7</f>
        <v>0</v>
      </c>
      <c r="J6" s="43">
        <f>J7</f>
        <v>0</v>
      </c>
      <c r="K6" s="43">
        <f>+G6+I6</f>
        <v>1446</v>
      </c>
      <c r="L6" s="44">
        <f>+H6+J6</f>
        <v>1446</v>
      </c>
      <c r="M6" s="45"/>
      <c r="N6" s="45"/>
      <c r="O6" s="43">
        <f t="shared" ref="O6:O17" si="0">+K6-L6</f>
        <v>0</v>
      </c>
      <c r="P6" s="46"/>
      <c r="Q6" s="47"/>
      <c r="R6" s="43"/>
      <c r="S6" s="46">
        <f>+L6+R6</f>
        <v>1446</v>
      </c>
      <c r="V6" s="39">
        <v>1</v>
      </c>
      <c r="W6" s="962" t="s">
        <v>14</v>
      </c>
      <c r="X6" s="962"/>
      <c r="Y6" s="962"/>
      <c r="Z6" s="962"/>
      <c r="AA6" s="35"/>
      <c r="AB6" s="42">
        <v>1446</v>
      </c>
      <c r="AC6" s="43">
        <v>1446</v>
      </c>
      <c r="AD6" s="43">
        <v>0</v>
      </c>
      <c r="AE6" s="43">
        <v>0</v>
      </c>
      <c r="AF6" s="43">
        <v>1446</v>
      </c>
      <c r="AG6" s="44">
        <v>1446</v>
      </c>
      <c r="AH6" s="45"/>
      <c r="AI6" s="45"/>
      <c r="AJ6" s="43">
        <v>0</v>
      </c>
      <c r="AK6" s="46"/>
      <c r="AL6" s="47"/>
      <c r="AM6" s="43"/>
      <c r="AN6" s="46">
        <v>1446</v>
      </c>
    </row>
    <row r="7" spans="1:40">
      <c r="A7" s="36">
        <f>A6+1</f>
        <v>2</v>
      </c>
      <c r="B7" s="970" t="s">
        <v>47</v>
      </c>
      <c r="C7" s="970"/>
      <c r="D7" s="970"/>
      <c r="E7" s="970"/>
      <c r="F7" s="28"/>
      <c r="G7" s="48">
        <f>SUM(G8:G11)</f>
        <v>1446</v>
      </c>
      <c r="H7" s="49">
        <f>SUM(H8:H11)</f>
        <v>1446</v>
      </c>
      <c r="I7" s="49">
        <f>SUM(I8:I11)</f>
        <v>0</v>
      </c>
      <c r="J7" s="49">
        <f>SUM(J8:J11)</f>
        <v>0</v>
      </c>
      <c r="K7" s="49">
        <f t="shared" ref="K7:L17" si="1">+G7+I7</f>
        <v>1446</v>
      </c>
      <c r="L7" s="50">
        <f t="shared" si="1"/>
        <v>1446</v>
      </c>
      <c r="M7" s="51"/>
      <c r="N7" s="51"/>
      <c r="O7" s="49">
        <f t="shared" si="0"/>
        <v>0</v>
      </c>
      <c r="P7" s="52"/>
      <c r="Q7" s="47"/>
      <c r="R7" s="49"/>
      <c r="S7" s="52">
        <f t="shared" ref="S7:S17" si="2">+L7+R7</f>
        <v>1446</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8" si="3">+A7+1</f>
        <v>3</v>
      </c>
      <c r="B8" s="6"/>
      <c r="C8" s="41" t="s">
        <v>48</v>
      </c>
      <c r="D8" s="83"/>
      <c r="E8" s="83"/>
      <c r="F8" s="29"/>
      <c r="G8" s="59"/>
      <c r="H8" s="60"/>
      <c r="I8" s="60"/>
      <c r="J8" s="60"/>
      <c r="K8" s="60">
        <f t="shared" si="1"/>
        <v>0</v>
      </c>
      <c r="L8" s="61">
        <f t="shared" si="1"/>
        <v>0</v>
      </c>
      <c r="M8" s="62"/>
      <c r="N8" s="62"/>
      <c r="O8" s="49">
        <f t="shared" si="0"/>
        <v>0</v>
      </c>
      <c r="P8" s="63"/>
      <c r="Q8" s="58"/>
      <c r="R8" s="60"/>
      <c r="S8" s="63">
        <f t="shared" si="2"/>
        <v>0</v>
      </c>
      <c r="V8" s="20">
        <f t="shared" ref="V8:V18" si="4">+V7+1</f>
        <v>3</v>
      </c>
      <c r="W8" s="6"/>
      <c r="X8" s="41" t="s">
        <v>48</v>
      </c>
      <c r="Y8" s="83"/>
      <c r="Z8" s="83"/>
      <c r="AA8" s="29"/>
      <c r="AB8" s="59"/>
      <c r="AC8" s="60"/>
      <c r="AD8" s="60"/>
      <c r="AE8" s="60"/>
      <c r="AF8" s="60"/>
      <c r="AG8" s="61"/>
      <c r="AH8" s="62"/>
      <c r="AI8" s="62"/>
      <c r="AJ8" s="49"/>
      <c r="AK8" s="63"/>
      <c r="AL8" s="58"/>
      <c r="AM8" s="60"/>
      <c r="AN8" s="63"/>
    </row>
    <row r="9" spans="1:40">
      <c r="A9" s="20">
        <f t="shared" si="3"/>
        <v>4</v>
      </c>
      <c r="B9" s="6"/>
      <c r="C9" s="41" t="s">
        <v>49</v>
      </c>
      <c r="D9" s="83"/>
      <c r="E9" s="83"/>
      <c r="F9" s="29"/>
      <c r="G9" s="59">
        <v>1446</v>
      </c>
      <c r="H9" s="60">
        <v>1446</v>
      </c>
      <c r="I9" s="60"/>
      <c r="J9" s="60"/>
      <c r="K9" s="60">
        <f t="shared" si="1"/>
        <v>1446</v>
      </c>
      <c r="L9" s="61">
        <f t="shared" si="1"/>
        <v>1446</v>
      </c>
      <c r="M9" s="62"/>
      <c r="N9" s="62"/>
      <c r="O9" s="49">
        <f t="shared" si="0"/>
        <v>0</v>
      </c>
      <c r="P9" s="63"/>
      <c r="Q9" s="58"/>
      <c r="R9" s="60"/>
      <c r="S9" s="63">
        <f t="shared" si="2"/>
        <v>1446</v>
      </c>
      <c r="V9" s="20">
        <f t="shared" si="4"/>
        <v>4</v>
      </c>
      <c r="W9" s="6"/>
      <c r="X9" s="41" t="s">
        <v>49</v>
      </c>
      <c r="Y9" s="83"/>
      <c r="Z9" s="83"/>
      <c r="AA9" s="29"/>
      <c r="AB9" s="59"/>
      <c r="AC9" s="60"/>
      <c r="AD9" s="60"/>
      <c r="AE9" s="60"/>
      <c r="AF9" s="60"/>
      <c r="AG9" s="61"/>
      <c r="AH9" s="62"/>
      <c r="AI9" s="62"/>
      <c r="AJ9" s="49"/>
      <c r="AK9" s="63"/>
      <c r="AL9" s="58"/>
      <c r="AM9" s="60"/>
      <c r="AN9" s="63"/>
    </row>
    <row r="10" spans="1:40">
      <c r="A10" s="20">
        <f t="shared" si="3"/>
        <v>5</v>
      </c>
      <c r="B10" s="6"/>
      <c r="C10" s="41" t="s">
        <v>50</v>
      </c>
      <c r="D10" s="83"/>
      <c r="E10" s="83"/>
      <c r="F10" s="29"/>
      <c r="G10" s="59"/>
      <c r="H10" s="60"/>
      <c r="I10" s="60"/>
      <c r="J10" s="60"/>
      <c r="K10" s="60">
        <f t="shared" si="1"/>
        <v>0</v>
      </c>
      <c r="L10" s="61">
        <f t="shared" si="1"/>
        <v>0</v>
      </c>
      <c r="M10" s="62"/>
      <c r="N10" s="62"/>
      <c r="O10" s="49">
        <f t="shared" si="0"/>
        <v>0</v>
      </c>
      <c r="P10" s="63"/>
      <c r="Q10" s="58"/>
      <c r="R10" s="60"/>
      <c r="S10" s="63">
        <f t="shared" si="2"/>
        <v>0</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20">
        <f t="shared" si="3"/>
        <v>6</v>
      </c>
      <c r="B11" s="6"/>
      <c r="C11" s="6"/>
      <c r="D11" s="969" t="s">
        <v>16</v>
      </c>
      <c r="E11" s="969"/>
      <c r="F11" s="29"/>
      <c r="G11" s="53"/>
      <c r="H11" s="54"/>
      <c r="I11" s="54"/>
      <c r="J11" s="54"/>
      <c r="K11" s="54">
        <f t="shared" si="1"/>
        <v>0</v>
      </c>
      <c r="L11" s="55">
        <f t="shared" si="1"/>
        <v>0</v>
      </c>
      <c r="M11" s="56"/>
      <c r="N11" s="56"/>
      <c r="O11" s="49">
        <f t="shared" si="0"/>
        <v>0</v>
      </c>
      <c r="P11" s="57"/>
      <c r="Q11" s="58"/>
      <c r="R11" s="54"/>
      <c r="S11" s="57">
        <f t="shared" si="2"/>
        <v>0</v>
      </c>
      <c r="V11" s="20">
        <f t="shared" si="4"/>
        <v>6</v>
      </c>
      <c r="W11" s="6"/>
      <c r="X11" s="6"/>
      <c r="Y11" s="969" t="s">
        <v>16</v>
      </c>
      <c r="Z11" s="969"/>
      <c r="AA11" s="29"/>
      <c r="AB11" s="53"/>
      <c r="AC11" s="54"/>
      <c r="AD11" s="54"/>
      <c r="AE11" s="54"/>
      <c r="AF11" s="54">
        <f t="shared" ref="AF11:AF17" si="5">+AB11+AD11</f>
        <v>0</v>
      </c>
      <c r="AG11" s="55">
        <f t="shared" ref="AG11:AG17" si="6">+AC11+AE11</f>
        <v>0</v>
      </c>
      <c r="AH11" s="56"/>
      <c r="AI11" s="56"/>
      <c r="AJ11" s="49">
        <f t="shared" ref="AJ11:AJ17" si="7">+AF11-AG11</f>
        <v>0</v>
      </c>
      <c r="AK11" s="57"/>
      <c r="AL11" s="58"/>
      <c r="AM11" s="54"/>
      <c r="AN11" s="57">
        <f t="shared" ref="AN11:AN17" si="8">+AG11+AM11</f>
        <v>0</v>
      </c>
    </row>
    <row r="12" spans="1:40">
      <c r="A12" s="19">
        <f t="shared" si="3"/>
        <v>7</v>
      </c>
      <c r="B12" s="963" t="s">
        <v>25</v>
      </c>
      <c r="C12" s="964"/>
      <c r="D12" s="964"/>
      <c r="E12" s="965"/>
      <c r="F12" s="38"/>
      <c r="G12" s="64"/>
      <c r="H12" s="65"/>
      <c r="I12" s="65"/>
      <c r="J12" s="65"/>
      <c r="K12" s="65">
        <f t="shared" si="1"/>
        <v>0</v>
      </c>
      <c r="L12" s="66">
        <f t="shared" si="1"/>
        <v>0</v>
      </c>
      <c r="M12" s="67"/>
      <c r="N12" s="67"/>
      <c r="O12" s="65">
        <f t="shared" si="0"/>
        <v>0</v>
      </c>
      <c r="P12" s="68"/>
      <c r="Q12" s="47"/>
      <c r="R12" s="65"/>
      <c r="S12" s="68">
        <f t="shared" si="2"/>
        <v>0</v>
      </c>
      <c r="V12" s="19">
        <f t="shared" si="4"/>
        <v>7</v>
      </c>
      <c r="W12" s="963" t="s">
        <v>25</v>
      </c>
      <c r="X12" s="964"/>
      <c r="Y12" s="964"/>
      <c r="Z12" s="965"/>
      <c r="AA12" s="38"/>
      <c r="AB12" s="64"/>
      <c r="AC12" s="65"/>
      <c r="AD12" s="65"/>
      <c r="AE12" s="65"/>
      <c r="AF12" s="65">
        <f t="shared" si="5"/>
        <v>0</v>
      </c>
      <c r="AG12" s="66">
        <f t="shared" si="6"/>
        <v>0</v>
      </c>
      <c r="AH12" s="67"/>
      <c r="AI12" s="67"/>
      <c r="AJ12" s="65">
        <f t="shared" si="7"/>
        <v>0</v>
      </c>
      <c r="AK12" s="68"/>
      <c r="AL12" s="47"/>
      <c r="AM12" s="65"/>
      <c r="AN12" s="68">
        <f t="shared" si="8"/>
        <v>0</v>
      </c>
    </row>
    <row r="13" spans="1:40">
      <c r="A13" s="36">
        <f t="shared" si="3"/>
        <v>8</v>
      </c>
      <c r="B13" s="966" t="s">
        <v>35</v>
      </c>
      <c r="C13" s="967"/>
      <c r="D13" s="967"/>
      <c r="E13" s="968"/>
      <c r="F13" s="37"/>
      <c r="G13" s="48"/>
      <c r="H13" s="49"/>
      <c r="I13" s="49"/>
      <c r="J13" s="49"/>
      <c r="K13" s="49">
        <f t="shared" si="1"/>
        <v>0</v>
      </c>
      <c r="L13" s="50">
        <f t="shared" si="1"/>
        <v>0</v>
      </c>
      <c r="M13" s="51"/>
      <c r="N13" s="51"/>
      <c r="O13" s="49">
        <f t="shared" si="0"/>
        <v>0</v>
      </c>
      <c r="P13" s="52"/>
      <c r="Q13" s="47"/>
      <c r="R13" s="49"/>
      <c r="S13" s="52">
        <f t="shared" si="2"/>
        <v>0</v>
      </c>
      <c r="V13" s="36">
        <f t="shared" si="4"/>
        <v>8</v>
      </c>
      <c r="W13" s="966" t="s">
        <v>35</v>
      </c>
      <c r="X13" s="967"/>
      <c r="Y13" s="967"/>
      <c r="Z13" s="968"/>
      <c r="AA13" s="37"/>
      <c r="AB13" s="48"/>
      <c r="AC13" s="49"/>
      <c r="AD13" s="49"/>
      <c r="AE13" s="49"/>
      <c r="AF13" s="49">
        <f t="shared" si="5"/>
        <v>0</v>
      </c>
      <c r="AG13" s="50">
        <f t="shared" si="6"/>
        <v>0</v>
      </c>
      <c r="AH13" s="51"/>
      <c r="AI13" s="51"/>
      <c r="AJ13" s="49">
        <f t="shared" si="7"/>
        <v>0</v>
      </c>
      <c r="AK13" s="52"/>
      <c r="AL13" s="47"/>
      <c r="AM13" s="49"/>
      <c r="AN13" s="52">
        <f t="shared" si="8"/>
        <v>0</v>
      </c>
    </row>
    <row r="14" spans="1:40">
      <c r="A14" s="20">
        <f t="shared" si="3"/>
        <v>9</v>
      </c>
      <c r="B14" s="6"/>
      <c r="C14" s="6"/>
      <c r="D14" s="969" t="s">
        <v>51</v>
      </c>
      <c r="E14" s="969"/>
      <c r="F14" s="29"/>
      <c r="G14" s="59"/>
      <c r="H14" s="60"/>
      <c r="I14" s="60"/>
      <c r="J14" s="60"/>
      <c r="K14" s="60">
        <f t="shared" si="1"/>
        <v>0</v>
      </c>
      <c r="L14" s="61">
        <f t="shared" si="1"/>
        <v>0</v>
      </c>
      <c r="M14" s="62"/>
      <c r="N14" s="62"/>
      <c r="O14" s="60">
        <f t="shared" si="0"/>
        <v>0</v>
      </c>
      <c r="P14" s="63"/>
      <c r="Q14" s="58"/>
      <c r="R14" s="60"/>
      <c r="S14" s="63">
        <f t="shared" si="2"/>
        <v>0</v>
      </c>
      <c r="V14" s="20">
        <f t="shared" si="4"/>
        <v>9</v>
      </c>
      <c r="W14" s="6"/>
      <c r="X14" s="6"/>
      <c r="Y14" s="969" t="s">
        <v>51</v>
      </c>
      <c r="Z14" s="969"/>
      <c r="AA14" s="29"/>
      <c r="AB14" s="59"/>
      <c r="AC14" s="60"/>
      <c r="AD14" s="60"/>
      <c r="AE14" s="60"/>
      <c r="AF14" s="60">
        <f t="shared" si="5"/>
        <v>0</v>
      </c>
      <c r="AG14" s="61">
        <f t="shared" si="6"/>
        <v>0</v>
      </c>
      <c r="AH14" s="62"/>
      <c r="AI14" s="62"/>
      <c r="AJ14" s="60">
        <f t="shared" si="7"/>
        <v>0</v>
      </c>
      <c r="AK14" s="63"/>
      <c r="AL14" s="58"/>
      <c r="AM14" s="60"/>
      <c r="AN14" s="63">
        <f t="shared" si="8"/>
        <v>0</v>
      </c>
    </row>
    <row r="15" spans="1:40">
      <c r="A15" s="19">
        <f t="shared" si="3"/>
        <v>10</v>
      </c>
      <c r="B15" s="963" t="s">
        <v>23</v>
      </c>
      <c r="C15" s="964"/>
      <c r="D15" s="964"/>
      <c r="E15" s="965"/>
      <c r="F15" s="38"/>
      <c r="G15" s="64"/>
      <c r="H15" s="65"/>
      <c r="I15" s="65"/>
      <c r="J15" s="65"/>
      <c r="K15" s="65">
        <f t="shared" si="1"/>
        <v>0</v>
      </c>
      <c r="L15" s="66">
        <f t="shared" si="1"/>
        <v>0</v>
      </c>
      <c r="M15" s="67"/>
      <c r="N15" s="67"/>
      <c r="O15" s="65">
        <f t="shared" si="0"/>
        <v>0</v>
      </c>
      <c r="P15" s="68"/>
      <c r="Q15" s="47"/>
      <c r="R15" s="65"/>
      <c r="S15" s="68">
        <f t="shared" si="2"/>
        <v>0</v>
      </c>
      <c r="V15" s="19">
        <f t="shared" si="4"/>
        <v>10</v>
      </c>
      <c r="W15" s="963" t="s">
        <v>23</v>
      </c>
      <c r="X15" s="964"/>
      <c r="Y15" s="964"/>
      <c r="Z15" s="965"/>
      <c r="AA15" s="38"/>
      <c r="AB15" s="64"/>
      <c r="AC15" s="65"/>
      <c r="AD15" s="65"/>
      <c r="AE15" s="65"/>
      <c r="AF15" s="65">
        <f t="shared" si="5"/>
        <v>0</v>
      </c>
      <c r="AG15" s="66">
        <f t="shared" si="6"/>
        <v>0</v>
      </c>
      <c r="AH15" s="67"/>
      <c r="AI15" s="67"/>
      <c r="AJ15" s="65">
        <f t="shared" si="7"/>
        <v>0</v>
      </c>
      <c r="AK15" s="68"/>
      <c r="AL15" s="47"/>
      <c r="AM15" s="65"/>
      <c r="AN15" s="68">
        <f t="shared" si="8"/>
        <v>0</v>
      </c>
    </row>
    <row r="16" spans="1:40">
      <c r="A16" s="36">
        <f t="shared" si="3"/>
        <v>11</v>
      </c>
      <c r="B16" s="966" t="s">
        <v>35</v>
      </c>
      <c r="C16" s="967"/>
      <c r="D16" s="967"/>
      <c r="E16" s="968"/>
      <c r="F16" s="37"/>
      <c r="G16" s="48"/>
      <c r="H16" s="49"/>
      <c r="I16" s="49"/>
      <c r="J16" s="49"/>
      <c r="K16" s="49">
        <f t="shared" si="1"/>
        <v>0</v>
      </c>
      <c r="L16" s="50">
        <f t="shared" si="1"/>
        <v>0</v>
      </c>
      <c r="M16" s="51"/>
      <c r="N16" s="51"/>
      <c r="O16" s="49">
        <f t="shared" si="0"/>
        <v>0</v>
      </c>
      <c r="P16" s="52"/>
      <c r="Q16" s="47"/>
      <c r="R16" s="49"/>
      <c r="S16" s="52">
        <f t="shared" si="2"/>
        <v>0</v>
      </c>
      <c r="V16" s="36">
        <f t="shared" si="4"/>
        <v>11</v>
      </c>
      <c r="W16" s="966" t="s">
        <v>35</v>
      </c>
      <c r="X16" s="967"/>
      <c r="Y16" s="967"/>
      <c r="Z16" s="968"/>
      <c r="AA16" s="37"/>
      <c r="AB16" s="48"/>
      <c r="AC16" s="49"/>
      <c r="AD16" s="49"/>
      <c r="AE16" s="49"/>
      <c r="AF16" s="49">
        <f t="shared" si="5"/>
        <v>0</v>
      </c>
      <c r="AG16" s="50">
        <f t="shared" si="6"/>
        <v>0</v>
      </c>
      <c r="AH16" s="51"/>
      <c r="AI16" s="51"/>
      <c r="AJ16" s="49">
        <f t="shared" si="7"/>
        <v>0</v>
      </c>
      <c r="AK16" s="52"/>
      <c r="AL16" s="47"/>
      <c r="AM16" s="49"/>
      <c r="AN16" s="52">
        <f t="shared" si="8"/>
        <v>0</v>
      </c>
    </row>
    <row r="17" spans="1:40" ht="15.75" thickBot="1">
      <c r="A17" s="20">
        <f t="shared" si="3"/>
        <v>12</v>
      </c>
      <c r="B17" s="6"/>
      <c r="C17" s="6"/>
      <c r="D17" s="969" t="s">
        <v>51</v>
      </c>
      <c r="E17" s="969"/>
      <c r="F17" s="29"/>
      <c r="G17" s="53"/>
      <c r="H17" s="54"/>
      <c r="I17" s="54"/>
      <c r="J17" s="54"/>
      <c r="K17" s="54">
        <f t="shared" si="1"/>
        <v>0</v>
      </c>
      <c r="L17" s="55">
        <f t="shared" si="1"/>
        <v>0</v>
      </c>
      <c r="M17" s="56"/>
      <c r="N17" s="56"/>
      <c r="O17" s="54">
        <f t="shared" si="0"/>
        <v>0</v>
      </c>
      <c r="P17" s="57"/>
      <c r="Q17" s="58"/>
      <c r="R17" s="54"/>
      <c r="S17" s="57">
        <f t="shared" si="2"/>
        <v>0</v>
      </c>
      <c r="V17" s="20">
        <f t="shared" si="4"/>
        <v>12</v>
      </c>
      <c r="W17" s="6"/>
      <c r="X17" s="6"/>
      <c r="Y17" s="969" t="s">
        <v>51</v>
      </c>
      <c r="Z17" s="969"/>
      <c r="AA17" s="29"/>
      <c r="AB17" s="53"/>
      <c r="AC17" s="54"/>
      <c r="AD17" s="54"/>
      <c r="AE17" s="54"/>
      <c r="AF17" s="54">
        <f t="shared" si="5"/>
        <v>0</v>
      </c>
      <c r="AG17" s="55">
        <f t="shared" si="6"/>
        <v>0</v>
      </c>
      <c r="AH17" s="56"/>
      <c r="AI17" s="56"/>
      <c r="AJ17" s="54">
        <f t="shared" si="7"/>
        <v>0</v>
      </c>
      <c r="AK17" s="57"/>
      <c r="AL17" s="58"/>
      <c r="AM17" s="54"/>
      <c r="AN17" s="57">
        <f t="shared" si="8"/>
        <v>0</v>
      </c>
    </row>
    <row r="18" spans="1:40" ht="15.75" thickBot="1">
      <c r="A18" s="21">
        <f t="shared" si="3"/>
        <v>13</v>
      </c>
      <c r="B18" s="24" t="s">
        <v>22</v>
      </c>
      <c r="C18" s="24"/>
      <c r="D18" s="24"/>
      <c r="E18" s="24"/>
      <c r="F18" s="30"/>
      <c r="G18" s="69">
        <f t="shared" ref="G18:P18" si="9">+G6+G12+G15</f>
        <v>1446</v>
      </c>
      <c r="H18" s="70">
        <f t="shared" si="9"/>
        <v>1446</v>
      </c>
      <c r="I18" s="70">
        <f t="shared" si="9"/>
        <v>0</v>
      </c>
      <c r="J18" s="70">
        <f t="shared" si="9"/>
        <v>0</v>
      </c>
      <c r="K18" s="70">
        <f t="shared" si="9"/>
        <v>1446</v>
      </c>
      <c r="L18" s="71">
        <f t="shared" si="9"/>
        <v>1446</v>
      </c>
      <c r="M18" s="72">
        <f t="shared" si="9"/>
        <v>0</v>
      </c>
      <c r="N18" s="72">
        <f t="shared" si="9"/>
        <v>0</v>
      </c>
      <c r="O18" s="70">
        <f t="shared" si="9"/>
        <v>0</v>
      </c>
      <c r="P18" s="73">
        <f t="shared" si="9"/>
        <v>0</v>
      </c>
      <c r="Q18" s="47"/>
      <c r="R18" s="70">
        <f>+R6+R12+R15</f>
        <v>0</v>
      </c>
      <c r="S18" s="73">
        <f>+S6+S12+S15</f>
        <v>1446</v>
      </c>
      <c r="V18" s="21">
        <f t="shared" si="4"/>
        <v>13</v>
      </c>
      <c r="W18" s="24" t="s">
        <v>22</v>
      </c>
      <c r="X18" s="24"/>
      <c r="Y18" s="24"/>
      <c r="Z18" s="24"/>
      <c r="AA18" s="30"/>
      <c r="AB18" s="69">
        <f t="shared" ref="AB18:AK18" si="10">+AB6+AB12+AB15</f>
        <v>1446</v>
      </c>
      <c r="AC18" s="70">
        <f t="shared" si="10"/>
        <v>1446</v>
      </c>
      <c r="AD18" s="70">
        <f t="shared" si="10"/>
        <v>0</v>
      </c>
      <c r="AE18" s="70">
        <f t="shared" si="10"/>
        <v>0</v>
      </c>
      <c r="AF18" s="70">
        <f t="shared" si="10"/>
        <v>1446</v>
      </c>
      <c r="AG18" s="71">
        <f t="shared" si="10"/>
        <v>1446</v>
      </c>
      <c r="AH18" s="72">
        <f t="shared" si="10"/>
        <v>0</v>
      </c>
      <c r="AI18" s="72">
        <f t="shared" si="10"/>
        <v>0</v>
      </c>
      <c r="AJ18" s="70">
        <f t="shared" si="10"/>
        <v>0</v>
      </c>
      <c r="AK18" s="73">
        <f t="shared" si="10"/>
        <v>0</v>
      </c>
      <c r="AL18" s="47"/>
      <c r="AM18" s="70">
        <f>+AM6+AM12+AM15</f>
        <v>0</v>
      </c>
      <c r="AN18" s="73">
        <f>+AN6+AN12+AN15</f>
        <v>1446</v>
      </c>
    </row>
  </sheetData>
  <mergeCells count="42">
    <mergeCell ref="K3:L3"/>
    <mergeCell ref="A3:A5"/>
    <mergeCell ref="B3:E5"/>
    <mergeCell ref="F3:F5"/>
    <mergeCell ref="G3:H3"/>
    <mergeCell ref="I3:J3"/>
    <mergeCell ref="D17:E17"/>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5:E15"/>
    <mergeCell ref="B16:E16"/>
    <mergeCell ref="D11:E11"/>
    <mergeCell ref="B12:E12"/>
    <mergeCell ref="B13:E13"/>
    <mergeCell ref="D14:E14"/>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10.140625" bestFit="1"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10.1406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customWidth="1"/>
  </cols>
  <sheetData>
    <row r="1" spans="1:40" ht="15.75">
      <c r="A1" s="76" t="s">
        <v>43</v>
      </c>
      <c r="B1" s="77"/>
      <c r="C1" s="75"/>
      <c r="D1" s="75"/>
      <c r="E1" s="75"/>
      <c r="F1" s="4"/>
      <c r="G1" s="2"/>
      <c r="H1" s="2"/>
      <c r="I1" s="2"/>
      <c r="J1" s="2"/>
      <c r="K1" s="2"/>
      <c r="L1" s="2"/>
      <c r="M1" s="2"/>
      <c r="N1" s="2"/>
      <c r="O1" s="2"/>
      <c r="P1" s="2"/>
      <c r="Q1" s="2"/>
      <c r="R1" s="2"/>
      <c r="S1" s="2"/>
      <c r="V1" t="s">
        <v>338</v>
      </c>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81</v>
      </c>
      <c r="X3" s="950"/>
      <c r="Y3" s="950"/>
      <c r="Z3" s="950"/>
      <c r="AA3" s="942" t="s">
        <v>55</v>
      </c>
      <c r="AB3" s="953" t="s">
        <v>17</v>
      </c>
      <c r="AC3" s="954"/>
      <c r="AD3" s="954" t="s">
        <v>18</v>
      </c>
      <c r="AE3" s="954"/>
      <c r="AF3" s="954" t="s">
        <v>19</v>
      </c>
      <c r="AG3" s="955"/>
      <c r="AH3" s="940" t="s">
        <v>91</v>
      </c>
      <c r="AI3" s="945" t="s">
        <v>92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905">
        <f>G7</f>
        <v>15179.52923</v>
      </c>
      <c r="H6" s="906">
        <f>H7</f>
        <v>5504.5343199999998</v>
      </c>
      <c r="I6" s="906">
        <f>I7</f>
        <v>27342.747240000001</v>
      </c>
      <c r="J6" s="906">
        <f>J7</f>
        <v>9292</v>
      </c>
      <c r="K6" s="906">
        <f>+G6+I6</f>
        <v>42522.276469999997</v>
      </c>
      <c r="L6" s="907">
        <f>+H6+J6</f>
        <v>14796.534319999999</v>
      </c>
      <c r="M6" s="908"/>
      <c r="N6" s="908">
        <f>N7</f>
        <v>0</v>
      </c>
      <c r="O6" s="906">
        <f t="shared" ref="O6:O17" si="0">+K6-L6</f>
        <v>27725.742149999998</v>
      </c>
      <c r="P6" s="909">
        <f>P7</f>
        <v>0</v>
      </c>
      <c r="Q6" s="543"/>
      <c r="R6" s="906">
        <f>R7</f>
        <v>0</v>
      </c>
      <c r="S6" s="909">
        <f>+L6+R6</f>
        <v>14796.534319999999</v>
      </c>
      <c r="V6" s="39">
        <v>1</v>
      </c>
      <c r="W6" s="962" t="s">
        <v>14</v>
      </c>
      <c r="X6" s="962"/>
      <c r="Y6" s="962"/>
      <c r="Z6" s="962"/>
      <c r="AA6" s="35"/>
      <c r="AB6" s="905">
        <v>15179.52923</v>
      </c>
      <c r="AC6" s="906">
        <v>5504.5343199999998</v>
      </c>
      <c r="AD6" s="906">
        <v>27342.747240000001</v>
      </c>
      <c r="AE6" s="906">
        <v>9292</v>
      </c>
      <c r="AF6" s="906">
        <v>42522.276469999997</v>
      </c>
      <c r="AG6" s="907">
        <v>14796.534319999999</v>
      </c>
      <c r="AH6" s="908"/>
      <c r="AI6" s="908">
        <v>0</v>
      </c>
      <c r="AJ6" s="906">
        <v>27725.742149999998</v>
      </c>
      <c r="AK6" s="909">
        <v>0</v>
      </c>
      <c r="AL6" s="543"/>
      <c r="AM6" s="906">
        <v>0</v>
      </c>
      <c r="AN6" s="909">
        <v>14796.534319999999</v>
      </c>
    </row>
    <row r="7" spans="1:40">
      <c r="A7" s="36">
        <f>A6+1</f>
        <v>2</v>
      </c>
      <c r="B7" s="970" t="s">
        <v>47</v>
      </c>
      <c r="C7" s="970"/>
      <c r="D7" s="970"/>
      <c r="E7" s="970"/>
      <c r="F7" s="28"/>
      <c r="G7" s="910">
        <f>SUM(G8:G11)</f>
        <v>15179.52923</v>
      </c>
      <c r="H7" s="911">
        <f>SUM(H8:H11)</f>
        <v>5504.5343199999998</v>
      </c>
      <c r="I7" s="911">
        <f>SUM(I8:I11)</f>
        <v>27342.747240000001</v>
      </c>
      <c r="J7" s="911">
        <f>SUM(J8:J11)</f>
        <v>9292</v>
      </c>
      <c r="K7" s="911">
        <f t="shared" ref="K7:L17" si="1">+G7+I7</f>
        <v>42522.276469999997</v>
      </c>
      <c r="L7" s="912">
        <f t="shared" si="1"/>
        <v>14796.534319999999</v>
      </c>
      <c r="M7" s="246"/>
      <c r="N7" s="246"/>
      <c r="O7" s="911">
        <f t="shared" si="0"/>
        <v>27725.742149999998</v>
      </c>
      <c r="P7" s="913"/>
      <c r="Q7" s="543"/>
      <c r="R7" s="911"/>
      <c r="S7" s="913">
        <f t="shared" ref="S7:S17" si="2">+L7+R7</f>
        <v>14796.534319999999</v>
      </c>
      <c r="V7" s="36">
        <f>V6+1</f>
        <v>2</v>
      </c>
      <c r="W7" s="970" t="s">
        <v>47</v>
      </c>
      <c r="X7" s="970"/>
      <c r="Y7" s="970"/>
      <c r="Z7" s="970"/>
      <c r="AA7" s="28"/>
      <c r="AB7" s="910"/>
      <c r="AC7" s="911"/>
      <c r="AD7" s="911"/>
      <c r="AE7" s="911"/>
      <c r="AF7" s="911"/>
      <c r="AG7" s="912"/>
      <c r="AH7" s="246"/>
      <c r="AI7" s="246"/>
      <c r="AJ7" s="911"/>
      <c r="AK7" s="913"/>
      <c r="AL7" s="543"/>
      <c r="AM7" s="911"/>
      <c r="AN7" s="913"/>
    </row>
    <row r="8" spans="1:40">
      <c r="A8" s="20">
        <f t="shared" ref="A8:A18" si="3">+A7+1</f>
        <v>3</v>
      </c>
      <c r="B8" s="6"/>
      <c r="C8" s="41" t="s">
        <v>48</v>
      </c>
      <c r="D8" s="83"/>
      <c r="E8" s="83"/>
      <c r="F8" s="29"/>
      <c r="G8" s="914"/>
      <c r="H8" s="915"/>
      <c r="I8" s="915"/>
      <c r="J8" s="915"/>
      <c r="K8" s="915">
        <f t="shared" si="1"/>
        <v>0</v>
      </c>
      <c r="L8" s="916">
        <f t="shared" si="1"/>
        <v>0</v>
      </c>
      <c r="M8" s="250"/>
      <c r="N8" s="250"/>
      <c r="O8" s="911">
        <f t="shared" si="0"/>
        <v>0</v>
      </c>
      <c r="P8" s="917"/>
      <c r="Q8" s="918"/>
      <c r="R8" s="915"/>
      <c r="S8" s="917">
        <f t="shared" si="2"/>
        <v>0</v>
      </c>
      <c r="V8" s="20">
        <f t="shared" ref="V8:V18" si="4">+V7+1</f>
        <v>3</v>
      </c>
      <c r="W8" s="6"/>
      <c r="X8" s="41" t="s">
        <v>48</v>
      </c>
      <c r="Y8" s="83"/>
      <c r="Z8" s="83"/>
      <c r="AA8" s="29"/>
      <c r="AB8" s="914"/>
      <c r="AC8" s="915"/>
      <c r="AD8" s="915"/>
      <c r="AE8" s="915"/>
      <c r="AF8" s="915"/>
      <c r="AG8" s="916"/>
      <c r="AH8" s="250"/>
      <c r="AI8" s="250"/>
      <c r="AJ8" s="911"/>
      <c r="AK8" s="917"/>
      <c r="AL8" s="918"/>
      <c r="AM8" s="915"/>
      <c r="AN8" s="917"/>
    </row>
    <row r="9" spans="1:40">
      <c r="A9" s="20">
        <f t="shared" si="3"/>
        <v>4</v>
      </c>
      <c r="B9" s="6"/>
      <c r="C9" s="41" t="s">
        <v>49</v>
      </c>
      <c r="D9" s="83"/>
      <c r="E9" s="83"/>
      <c r="F9" s="29"/>
      <c r="G9" s="914">
        <v>15179.52923</v>
      </c>
      <c r="H9" s="915">
        <v>5504.5343199999998</v>
      </c>
      <c r="I9" s="915">
        <v>27342.747240000001</v>
      </c>
      <c r="J9" s="915">
        <v>9292</v>
      </c>
      <c r="K9" s="915">
        <f t="shared" si="1"/>
        <v>42522.276469999997</v>
      </c>
      <c r="L9" s="916">
        <f t="shared" si="1"/>
        <v>14796.534319999999</v>
      </c>
      <c r="M9" s="250">
        <v>85</v>
      </c>
      <c r="N9" s="250"/>
      <c r="O9" s="911">
        <f t="shared" si="0"/>
        <v>27725.742149999998</v>
      </c>
      <c r="P9" s="917"/>
      <c r="Q9" s="918"/>
      <c r="R9" s="915"/>
      <c r="S9" s="917">
        <f t="shared" si="2"/>
        <v>14796.534319999999</v>
      </c>
      <c r="V9" s="20">
        <f t="shared" si="4"/>
        <v>4</v>
      </c>
      <c r="W9" s="6"/>
      <c r="X9" s="41" t="s">
        <v>49</v>
      </c>
      <c r="Y9" s="83"/>
      <c r="Z9" s="83"/>
      <c r="AA9" s="29"/>
      <c r="AB9" s="914"/>
      <c r="AC9" s="915"/>
      <c r="AD9" s="915"/>
      <c r="AE9" s="915"/>
      <c r="AF9" s="915"/>
      <c r="AG9" s="916"/>
      <c r="AH9" s="250"/>
      <c r="AI9" s="250"/>
      <c r="AJ9" s="911"/>
      <c r="AK9" s="917"/>
      <c r="AL9" s="918"/>
      <c r="AM9" s="915"/>
      <c r="AN9" s="917"/>
    </row>
    <row r="10" spans="1:40">
      <c r="A10" s="20">
        <f t="shared" si="3"/>
        <v>5</v>
      </c>
      <c r="B10" s="6"/>
      <c r="C10" s="41" t="s">
        <v>50</v>
      </c>
      <c r="D10" s="83"/>
      <c r="E10" s="83"/>
      <c r="F10" s="29"/>
      <c r="G10" s="914"/>
      <c r="H10" s="915"/>
      <c r="I10" s="915"/>
      <c r="J10" s="915"/>
      <c r="K10" s="915">
        <f t="shared" si="1"/>
        <v>0</v>
      </c>
      <c r="L10" s="916">
        <f t="shared" si="1"/>
        <v>0</v>
      </c>
      <c r="M10" s="250"/>
      <c r="N10" s="250"/>
      <c r="O10" s="911">
        <f t="shared" si="0"/>
        <v>0</v>
      </c>
      <c r="P10" s="917"/>
      <c r="Q10" s="918"/>
      <c r="R10" s="915"/>
      <c r="S10" s="917">
        <f t="shared" si="2"/>
        <v>0</v>
      </c>
      <c r="V10" s="20">
        <f t="shared" si="4"/>
        <v>5</v>
      </c>
      <c r="W10" s="6"/>
      <c r="X10" s="41" t="s">
        <v>50</v>
      </c>
      <c r="Y10" s="83"/>
      <c r="Z10" s="83"/>
      <c r="AA10" s="29"/>
      <c r="AB10" s="914"/>
      <c r="AC10" s="915"/>
      <c r="AD10" s="915"/>
      <c r="AE10" s="915"/>
      <c r="AF10" s="915"/>
      <c r="AG10" s="916"/>
      <c r="AH10" s="250"/>
      <c r="AI10" s="250"/>
      <c r="AJ10" s="911"/>
      <c r="AK10" s="917"/>
      <c r="AL10" s="918"/>
      <c r="AM10" s="915"/>
      <c r="AN10" s="917"/>
    </row>
    <row r="11" spans="1:40">
      <c r="A11" s="20">
        <f t="shared" si="3"/>
        <v>6</v>
      </c>
      <c r="B11" s="6"/>
      <c r="C11" s="6"/>
      <c r="D11" s="969" t="s">
        <v>16</v>
      </c>
      <c r="E11" s="969"/>
      <c r="F11" s="29"/>
      <c r="G11" s="528"/>
      <c r="H11" s="919"/>
      <c r="I11" s="919"/>
      <c r="J11" s="919"/>
      <c r="K11" s="919">
        <f t="shared" si="1"/>
        <v>0</v>
      </c>
      <c r="L11" s="920">
        <f t="shared" si="1"/>
        <v>0</v>
      </c>
      <c r="M11" s="921"/>
      <c r="N11" s="921"/>
      <c r="O11" s="911">
        <f t="shared" si="0"/>
        <v>0</v>
      </c>
      <c r="P11" s="922"/>
      <c r="Q11" s="918"/>
      <c r="R11" s="919"/>
      <c r="S11" s="922">
        <f t="shared" si="2"/>
        <v>0</v>
      </c>
      <c r="V11" s="20">
        <f t="shared" si="4"/>
        <v>6</v>
      </c>
      <c r="W11" s="6"/>
      <c r="X11" s="6"/>
      <c r="Y11" s="969" t="s">
        <v>16</v>
      </c>
      <c r="Z11" s="969"/>
      <c r="AA11" s="29"/>
      <c r="AB11" s="528"/>
      <c r="AC11" s="919"/>
      <c r="AD11" s="919"/>
      <c r="AE11" s="919"/>
      <c r="AF11" s="919">
        <f t="shared" ref="AF11:AF17" si="5">+AB11+AD11</f>
        <v>0</v>
      </c>
      <c r="AG11" s="920">
        <f t="shared" ref="AG11:AG17" si="6">+AC11+AE11</f>
        <v>0</v>
      </c>
      <c r="AH11" s="921"/>
      <c r="AI11" s="921"/>
      <c r="AJ11" s="911">
        <f t="shared" ref="AJ11:AJ17" si="7">+AF11-AG11</f>
        <v>0</v>
      </c>
      <c r="AK11" s="922"/>
      <c r="AL11" s="918"/>
      <c r="AM11" s="919"/>
      <c r="AN11" s="922">
        <f t="shared" ref="AN11:AN17" si="8">+AG11+AM11</f>
        <v>0</v>
      </c>
    </row>
    <row r="12" spans="1:40">
      <c r="A12" s="19">
        <f t="shared" si="3"/>
        <v>7</v>
      </c>
      <c r="B12" s="963" t="s">
        <v>25</v>
      </c>
      <c r="C12" s="964"/>
      <c r="D12" s="964"/>
      <c r="E12" s="965"/>
      <c r="F12" s="38"/>
      <c r="G12" s="923"/>
      <c r="H12" s="924"/>
      <c r="I12" s="924"/>
      <c r="J12" s="924"/>
      <c r="K12" s="924">
        <f t="shared" si="1"/>
        <v>0</v>
      </c>
      <c r="L12" s="925">
        <f t="shared" si="1"/>
        <v>0</v>
      </c>
      <c r="M12" s="926"/>
      <c r="N12" s="926"/>
      <c r="O12" s="924">
        <f t="shared" si="0"/>
        <v>0</v>
      </c>
      <c r="P12" s="927"/>
      <c r="Q12" s="543"/>
      <c r="R12" s="924"/>
      <c r="S12" s="927">
        <f t="shared" si="2"/>
        <v>0</v>
      </c>
      <c r="V12" s="19">
        <f t="shared" si="4"/>
        <v>7</v>
      </c>
      <c r="W12" s="963" t="s">
        <v>25</v>
      </c>
      <c r="X12" s="964"/>
      <c r="Y12" s="964"/>
      <c r="Z12" s="965"/>
      <c r="AA12" s="38"/>
      <c r="AB12" s="923"/>
      <c r="AC12" s="924"/>
      <c r="AD12" s="924"/>
      <c r="AE12" s="924"/>
      <c r="AF12" s="924">
        <f t="shared" si="5"/>
        <v>0</v>
      </c>
      <c r="AG12" s="925">
        <f t="shared" si="6"/>
        <v>0</v>
      </c>
      <c r="AH12" s="926"/>
      <c r="AI12" s="926"/>
      <c r="AJ12" s="924">
        <f t="shared" si="7"/>
        <v>0</v>
      </c>
      <c r="AK12" s="927"/>
      <c r="AL12" s="543"/>
      <c r="AM12" s="924"/>
      <c r="AN12" s="927">
        <f t="shared" si="8"/>
        <v>0</v>
      </c>
    </row>
    <row r="13" spans="1:40">
      <c r="A13" s="36">
        <f t="shared" si="3"/>
        <v>8</v>
      </c>
      <c r="B13" s="966" t="s">
        <v>35</v>
      </c>
      <c r="C13" s="967"/>
      <c r="D13" s="967"/>
      <c r="E13" s="968"/>
      <c r="F13" s="37"/>
      <c r="G13" s="910"/>
      <c r="H13" s="911"/>
      <c r="I13" s="911"/>
      <c r="J13" s="911"/>
      <c r="K13" s="911">
        <f t="shared" si="1"/>
        <v>0</v>
      </c>
      <c r="L13" s="912">
        <f t="shared" si="1"/>
        <v>0</v>
      </c>
      <c r="M13" s="246"/>
      <c r="N13" s="246"/>
      <c r="O13" s="911">
        <f t="shared" si="0"/>
        <v>0</v>
      </c>
      <c r="P13" s="913"/>
      <c r="Q13" s="543"/>
      <c r="R13" s="911"/>
      <c r="S13" s="913">
        <f t="shared" si="2"/>
        <v>0</v>
      </c>
      <c r="V13" s="36">
        <f t="shared" si="4"/>
        <v>8</v>
      </c>
      <c r="W13" s="966" t="s">
        <v>35</v>
      </c>
      <c r="X13" s="967"/>
      <c r="Y13" s="967"/>
      <c r="Z13" s="968"/>
      <c r="AA13" s="37"/>
      <c r="AB13" s="910"/>
      <c r="AC13" s="911"/>
      <c r="AD13" s="911"/>
      <c r="AE13" s="911"/>
      <c r="AF13" s="911">
        <f t="shared" si="5"/>
        <v>0</v>
      </c>
      <c r="AG13" s="912">
        <f t="shared" si="6"/>
        <v>0</v>
      </c>
      <c r="AH13" s="246"/>
      <c r="AI13" s="246"/>
      <c r="AJ13" s="911">
        <f t="shared" si="7"/>
        <v>0</v>
      </c>
      <c r="AK13" s="913"/>
      <c r="AL13" s="543"/>
      <c r="AM13" s="911"/>
      <c r="AN13" s="913">
        <f t="shared" si="8"/>
        <v>0</v>
      </c>
    </row>
    <row r="14" spans="1:40">
      <c r="A14" s="20">
        <f t="shared" si="3"/>
        <v>9</v>
      </c>
      <c r="B14" s="6"/>
      <c r="C14" s="6"/>
      <c r="D14" s="969" t="s">
        <v>51</v>
      </c>
      <c r="E14" s="969"/>
      <c r="F14" s="29"/>
      <c r="G14" s="914"/>
      <c r="H14" s="915"/>
      <c r="I14" s="915"/>
      <c r="J14" s="915"/>
      <c r="K14" s="915">
        <f t="shared" si="1"/>
        <v>0</v>
      </c>
      <c r="L14" s="916">
        <f t="shared" si="1"/>
        <v>0</v>
      </c>
      <c r="M14" s="250"/>
      <c r="N14" s="250"/>
      <c r="O14" s="915">
        <f t="shared" si="0"/>
        <v>0</v>
      </c>
      <c r="P14" s="917"/>
      <c r="Q14" s="918"/>
      <c r="R14" s="915"/>
      <c r="S14" s="917">
        <f t="shared" si="2"/>
        <v>0</v>
      </c>
      <c r="V14" s="20">
        <f t="shared" si="4"/>
        <v>9</v>
      </c>
      <c r="W14" s="6"/>
      <c r="X14" s="6"/>
      <c r="Y14" s="969" t="s">
        <v>51</v>
      </c>
      <c r="Z14" s="969"/>
      <c r="AA14" s="29"/>
      <c r="AB14" s="914"/>
      <c r="AC14" s="915"/>
      <c r="AD14" s="915"/>
      <c r="AE14" s="915"/>
      <c r="AF14" s="915">
        <f t="shared" si="5"/>
        <v>0</v>
      </c>
      <c r="AG14" s="916">
        <f t="shared" si="6"/>
        <v>0</v>
      </c>
      <c r="AH14" s="250"/>
      <c r="AI14" s="250"/>
      <c r="AJ14" s="915">
        <f t="shared" si="7"/>
        <v>0</v>
      </c>
      <c r="AK14" s="917"/>
      <c r="AL14" s="918"/>
      <c r="AM14" s="915"/>
      <c r="AN14" s="917">
        <f t="shared" si="8"/>
        <v>0</v>
      </c>
    </row>
    <row r="15" spans="1:40">
      <c r="A15" s="19">
        <f t="shared" si="3"/>
        <v>10</v>
      </c>
      <c r="B15" s="963" t="s">
        <v>23</v>
      </c>
      <c r="C15" s="964"/>
      <c r="D15" s="964"/>
      <c r="E15" s="965"/>
      <c r="F15" s="38"/>
      <c r="G15" s="923"/>
      <c r="H15" s="924"/>
      <c r="I15" s="924"/>
      <c r="J15" s="924"/>
      <c r="K15" s="924">
        <f t="shared" si="1"/>
        <v>0</v>
      </c>
      <c r="L15" s="925">
        <f t="shared" si="1"/>
        <v>0</v>
      </c>
      <c r="M15" s="926"/>
      <c r="N15" s="926"/>
      <c r="O15" s="924">
        <f t="shared" si="0"/>
        <v>0</v>
      </c>
      <c r="P15" s="927"/>
      <c r="Q15" s="543"/>
      <c r="R15" s="924"/>
      <c r="S15" s="927">
        <f t="shared" si="2"/>
        <v>0</v>
      </c>
      <c r="V15" s="19">
        <f t="shared" si="4"/>
        <v>10</v>
      </c>
      <c r="W15" s="963" t="s">
        <v>23</v>
      </c>
      <c r="X15" s="964"/>
      <c r="Y15" s="964"/>
      <c r="Z15" s="965"/>
      <c r="AA15" s="38"/>
      <c r="AB15" s="923"/>
      <c r="AC15" s="924"/>
      <c r="AD15" s="924"/>
      <c r="AE15" s="924"/>
      <c r="AF15" s="924">
        <f t="shared" si="5"/>
        <v>0</v>
      </c>
      <c r="AG15" s="925">
        <f t="shared" si="6"/>
        <v>0</v>
      </c>
      <c r="AH15" s="926"/>
      <c r="AI15" s="926"/>
      <c r="AJ15" s="924">
        <f t="shared" si="7"/>
        <v>0</v>
      </c>
      <c r="AK15" s="927"/>
      <c r="AL15" s="543"/>
      <c r="AM15" s="924"/>
      <c r="AN15" s="927">
        <f t="shared" si="8"/>
        <v>0</v>
      </c>
    </row>
    <row r="16" spans="1:40">
      <c r="A16" s="36">
        <f t="shared" si="3"/>
        <v>11</v>
      </c>
      <c r="B16" s="966" t="s">
        <v>35</v>
      </c>
      <c r="C16" s="967"/>
      <c r="D16" s="967"/>
      <c r="E16" s="968"/>
      <c r="F16" s="37"/>
      <c r="G16" s="910"/>
      <c r="H16" s="911"/>
      <c r="I16" s="911"/>
      <c r="J16" s="911"/>
      <c r="K16" s="911">
        <f t="shared" si="1"/>
        <v>0</v>
      </c>
      <c r="L16" s="912">
        <f t="shared" si="1"/>
        <v>0</v>
      </c>
      <c r="M16" s="246"/>
      <c r="N16" s="246"/>
      <c r="O16" s="911">
        <f t="shared" si="0"/>
        <v>0</v>
      </c>
      <c r="P16" s="913"/>
      <c r="Q16" s="543"/>
      <c r="R16" s="911"/>
      <c r="S16" s="913">
        <f t="shared" si="2"/>
        <v>0</v>
      </c>
      <c r="V16" s="36">
        <f t="shared" si="4"/>
        <v>11</v>
      </c>
      <c r="W16" s="966" t="s">
        <v>35</v>
      </c>
      <c r="X16" s="967"/>
      <c r="Y16" s="967"/>
      <c r="Z16" s="968"/>
      <c r="AA16" s="37"/>
      <c r="AB16" s="910"/>
      <c r="AC16" s="911"/>
      <c r="AD16" s="911"/>
      <c r="AE16" s="911"/>
      <c r="AF16" s="911">
        <f t="shared" si="5"/>
        <v>0</v>
      </c>
      <c r="AG16" s="912">
        <f t="shared" si="6"/>
        <v>0</v>
      </c>
      <c r="AH16" s="246"/>
      <c r="AI16" s="246"/>
      <c r="AJ16" s="911">
        <f t="shared" si="7"/>
        <v>0</v>
      </c>
      <c r="AK16" s="913"/>
      <c r="AL16" s="543"/>
      <c r="AM16" s="911"/>
      <c r="AN16" s="913">
        <f t="shared" si="8"/>
        <v>0</v>
      </c>
    </row>
    <row r="17" spans="1:40" ht="15.75" thickBot="1">
      <c r="A17" s="20">
        <f t="shared" si="3"/>
        <v>12</v>
      </c>
      <c r="B17" s="6"/>
      <c r="C17" s="6"/>
      <c r="D17" s="969" t="s">
        <v>51</v>
      </c>
      <c r="E17" s="969"/>
      <c r="F17" s="29"/>
      <c r="G17" s="528"/>
      <c r="H17" s="919"/>
      <c r="I17" s="919"/>
      <c r="J17" s="919"/>
      <c r="K17" s="919">
        <f t="shared" si="1"/>
        <v>0</v>
      </c>
      <c r="L17" s="920">
        <f t="shared" si="1"/>
        <v>0</v>
      </c>
      <c r="M17" s="921"/>
      <c r="N17" s="921"/>
      <c r="O17" s="919">
        <f t="shared" si="0"/>
        <v>0</v>
      </c>
      <c r="P17" s="922"/>
      <c r="Q17" s="918"/>
      <c r="R17" s="919"/>
      <c r="S17" s="922">
        <f t="shared" si="2"/>
        <v>0</v>
      </c>
      <c r="V17" s="20">
        <f t="shared" si="4"/>
        <v>12</v>
      </c>
      <c r="W17" s="6"/>
      <c r="X17" s="6"/>
      <c r="Y17" s="969" t="s">
        <v>51</v>
      </c>
      <c r="Z17" s="969"/>
      <c r="AA17" s="29"/>
      <c r="AB17" s="528"/>
      <c r="AC17" s="919"/>
      <c r="AD17" s="919"/>
      <c r="AE17" s="919"/>
      <c r="AF17" s="919">
        <f t="shared" si="5"/>
        <v>0</v>
      </c>
      <c r="AG17" s="920">
        <f t="shared" si="6"/>
        <v>0</v>
      </c>
      <c r="AH17" s="921"/>
      <c r="AI17" s="921"/>
      <c r="AJ17" s="919">
        <f t="shared" si="7"/>
        <v>0</v>
      </c>
      <c r="AK17" s="922"/>
      <c r="AL17" s="918"/>
      <c r="AM17" s="919"/>
      <c r="AN17" s="922">
        <f t="shared" si="8"/>
        <v>0</v>
      </c>
    </row>
    <row r="18" spans="1:40" ht="15.75" thickBot="1">
      <c r="A18" s="21">
        <f t="shared" si="3"/>
        <v>13</v>
      </c>
      <c r="B18" s="24" t="s">
        <v>22</v>
      </c>
      <c r="C18" s="24"/>
      <c r="D18" s="24"/>
      <c r="E18" s="24"/>
      <c r="F18" s="30"/>
      <c r="G18" s="928">
        <f>+G6+G12+G15</f>
        <v>15179.52923</v>
      </c>
      <c r="H18" s="929">
        <f t="shared" ref="H18:P18" si="9">+H6+H12+H15</f>
        <v>5504.5343199999998</v>
      </c>
      <c r="I18" s="929">
        <f t="shared" si="9"/>
        <v>27342.747240000001</v>
      </c>
      <c r="J18" s="929">
        <f t="shared" si="9"/>
        <v>9292</v>
      </c>
      <c r="K18" s="929">
        <f t="shared" si="9"/>
        <v>42522.276469999997</v>
      </c>
      <c r="L18" s="930">
        <f t="shared" si="9"/>
        <v>14796.534319999999</v>
      </c>
      <c r="M18" s="931">
        <f t="shared" si="9"/>
        <v>0</v>
      </c>
      <c r="N18" s="931">
        <f t="shared" si="9"/>
        <v>0</v>
      </c>
      <c r="O18" s="929">
        <f t="shared" si="9"/>
        <v>27725.742149999998</v>
      </c>
      <c r="P18" s="932">
        <f t="shared" si="9"/>
        <v>0</v>
      </c>
      <c r="Q18" s="543"/>
      <c r="R18" s="929">
        <f>+R6+R12+R15</f>
        <v>0</v>
      </c>
      <c r="S18" s="932">
        <f>+S6+S12+S15</f>
        <v>14796.534319999999</v>
      </c>
      <c r="V18" s="21">
        <f t="shared" si="4"/>
        <v>13</v>
      </c>
      <c r="W18" s="24" t="s">
        <v>22</v>
      </c>
      <c r="X18" s="24"/>
      <c r="Y18" s="24"/>
      <c r="Z18" s="24"/>
      <c r="AA18" s="30"/>
      <c r="AB18" s="928">
        <f>+AB6+AB12+AB15</f>
        <v>15179.52923</v>
      </c>
      <c r="AC18" s="929">
        <f t="shared" ref="AC18:AK18" si="10">+AC6+AC12+AC15</f>
        <v>5504.5343199999998</v>
      </c>
      <c r="AD18" s="929">
        <f t="shared" si="10"/>
        <v>27342.747240000001</v>
      </c>
      <c r="AE18" s="929">
        <f t="shared" si="10"/>
        <v>9292</v>
      </c>
      <c r="AF18" s="929">
        <f t="shared" si="10"/>
        <v>42522.276469999997</v>
      </c>
      <c r="AG18" s="930">
        <f t="shared" si="10"/>
        <v>14796.534319999999</v>
      </c>
      <c r="AH18" s="931">
        <f t="shared" si="10"/>
        <v>0</v>
      </c>
      <c r="AI18" s="931">
        <f t="shared" si="10"/>
        <v>0</v>
      </c>
      <c r="AJ18" s="929">
        <f t="shared" si="10"/>
        <v>27725.742149999998</v>
      </c>
      <c r="AK18" s="932">
        <f t="shared" si="10"/>
        <v>0</v>
      </c>
      <c r="AL18" s="543"/>
      <c r="AM18" s="929">
        <f>+AM6+AM12+AM15</f>
        <v>0</v>
      </c>
      <c r="AN18" s="932">
        <f>+AN6+AN12+AN15</f>
        <v>14796.534319999999</v>
      </c>
    </row>
  </sheetData>
  <mergeCells count="42">
    <mergeCell ref="K3:L3"/>
    <mergeCell ref="A3:A5"/>
    <mergeCell ref="B3:E5"/>
    <mergeCell ref="F3:F5"/>
    <mergeCell ref="G3:H3"/>
    <mergeCell ref="I3:J3"/>
    <mergeCell ref="D17:E17"/>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5:E15"/>
    <mergeCell ref="B16:E16"/>
    <mergeCell ref="D11:E11"/>
    <mergeCell ref="B12:E12"/>
    <mergeCell ref="B13:E13"/>
    <mergeCell ref="D14:E14"/>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81</v>
      </c>
      <c r="X3" s="950"/>
      <c r="Y3" s="950"/>
      <c r="Z3" s="950"/>
      <c r="AA3" s="942" t="s">
        <v>55</v>
      </c>
      <c r="AB3" s="953" t="s">
        <v>17</v>
      </c>
      <c r="AC3" s="954"/>
      <c r="AD3" s="954" t="s">
        <v>18</v>
      </c>
      <c r="AE3" s="954"/>
      <c r="AF3" s="954" t="s">
        <v>19</v>
      </c>
      <c r="AG3" s="955"/>
      <c r="AH3" s="940" t="s">
        <v>91</v>
      </c>
      <c r="AI3" s="945" t="s">
        <v>92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10367</v>
      </c>
      <c r="H6" s="43">
        <f>H7</f>
        <v>2801</v>
      </c>
      <c r="I6" s="43">
        <f>I7</f>
        <v>10272</v>
      </c>
      <c r="J6" s="43">
        <v>0</v>
      </c>
      <c r="K6" s="43">
        <f>+G6+I6</f>
        <v>20639</v>
      </c>
      <c r="L6" s="44">
        <f>+H6+J6</f>
        <v>2801</v>
      </c>
      <c r="M6" s="45"/>
      <c r="N6" s="45"/>
      <c r="O6" s="43">
        <f t="shared" ref="O6:O17" si="0">+K6-L6</f>
        <v>17838</v>
      </c>
      <c r="P6" s="46"/>
      <c r="Q6" s="47"/>
      <c r="R6" s="43"/>
      <c r="S6" s="46">
        <f>+L6+R6</f>
        <v>2801</v>
      </c>
      <c r="V6" s="39">
        <v>1</v>
      </c>
      <c r="W6" s="962" t="s">
        <v>14</v>
      </c>
      <c r="X6" s="962"/>
      <c r="Y6" s="962"/>
      <c r="Z6" s="962"/>
      <c r="AA6" s="35"/>
      <c r="AB6" s="42">
        <v>10367</v>
      </c>
      <c r="AC6" s="43">
        <v>2801</v>
      </c>
      <c r="AD6" s="43">
        <v>10272</v>
      </c>
      <c r="AE6" s="43">
        <v>0</v>
      </c>
      <c r="AF6" s="43">
        <v>20639</v>
      </c>
      <c r="AG6" s="44">
        <v>2801</v>
      </c>
      <c r="AH6" s="45"/>
      <c r="AI6" s="45"/>
      <c r="AJ6" s="43">
        <v>17838</v>
      </c>
      <c r="AK6" s="46"/>
      <c r="AL6" s="47"/>
      <c r="AM6" s="43"/>
      <c r="AN6" s="46">
        <v>2801</v>
      </c>
    </row>
    <row r="7" spans="1:40">
      <c r="A7" s="36">
        <f>A6+1</f>
        <v>2</v>
      </c>
      <c r="B7" s="970" t="s">
        <v>47</v>
      </c>
      <c r="C7" s="970"/>
      <c r="D7" s="970"/>
      <c r="E7" s="970"/>
      <c r="F7" s="28"/>
      <c r="G7" s="48">
        <f>SUM(G8:G11)</f>
        <v>10367</v>
      </c>
      <c r="H7" s="49">
        <f>SUM(H8:H11)</f>
        <v>2801</v>
      </c>
      <c r="I7" s="49">
        <f>SUM(I8:I11)</f>
        <v>10272</v>
      </c>
      <c r="J7" s="49">
        <f>SUM(J8:J11)</f>
        <v>0</v>
      </c>
      <c r="K7" s="49">
        <f t="shared" ref="K7:L17" si="1">+G7+I7</f>
        <v>20639</v>
      </c>
      <c r="L7" s="50">
        <f t="shared" si="1"/>
        <v>2801</v>
      </c>
      <c r="M7" s="933" t="s">
        <v>336</v>
      </c>
      <c r="N7" s="51"/>
      <c r="O7" s="49">
        <f t="shared" si="0"/>
        <v>17838</v>
      </c>
      <c r="P7" s="52"/>
      <c r="Q7" s="47"/>
      <c r="R7" s="49"/>
      <c r="S7" s="52">
        <f>+L7+R7</f>
        <v>2801</v>
      </c>
      <c r="V7" s="36">
        <f>V6+1</f>
        <v>2</v>
      </c>
      <c r="W7" s="970" t="s">
        <v>47</v>
      </c>
      <c r="X7" s="970"/>
      <c r="Y7" s="970"/>
      <c r="Z7" s="970"/>
      <c r="AA7" s="28"/>
      <c r="AB7" s="48"/>
      <c r="AC7" s="49"/>
      <c r="AD7" s="49"/>
      <c r="AE7" s="49"/>
      <c r="AF7" s="49"/>
      <c r="AG7" s="50"/>
      <c r="AH7" s="933"/>
      <c r="AI7" s="51"/>
      <c r="AJ7" s="49"/>
      <c r="AK7" s="52"/>
      <c r="AL7" s="47"/>
      <c r="AM7" s="49"/>
      <c r="AN7" s="52"/>
    </row>
    <row r="8" spans="1:40">
      <c r="A8" s="20">
        <f t="shared" ref="A8:A18" si="2">+A7+1</f>
        <v>3</v>
      </c>
      <c r="B8" s="6"/>
      <c r="C8" s="41" t="s">
        <v>48</v>
      </c>
      <c r="D8" s="83"/>
      <c r="E8" s="83"/>
      <c r="F8" s="29"/>
      <c r="G8" s="59"/>
      <c r="H8" s="60"/>
      <c r="I8" s="60"/>
      <c r="J8" s="60"/>
      <c r="K8" s="60"/>
      <c r="L8" s="61"/>
      <c r="M8" s="62"/>
      <c r="N8" s="62"/>
      <c r="O8" s="49">
        <f t="shared" si="0"/>
        <v>0</v>
      </c>
      <c r="P8" s="63"/>
      <c r="Q8" s="58"/>
      <c r="R8" s="60"/>
      <c r="S8" s="63"/>
      <c r="V8" s="20">
        <f t="shared" ref="V8:V18" si="3">+V7+1</f>
        <v>3</v>
      </c>
      <c r="W8" s="6"/>
      <c r="X8" s="41" t="s">
        <v>48</v>
      </c>
      <c r="Y8" s="83"/>
      <c r="Z8" s="83"/>
      <c r="AA8" s="29"/>
      <c r="AB8" s="59"/>
      <c r="AC8" s="60"/>
      <c r="AD8" s="60"/>
      <c r="AE8" s="60"/>
      <c r="AF8" s="60"/>
      <c r="AG8" s="61"/>
      <c r="AH8" s="62"/>
      <c r="AI8" s="62"/>
      <c r="AJ8" s="49"/>
      <c r="AK8" s="63"/>
      <c r="AL8" s="58"/>
      <c r="AM8" s="60"/>
      <c r="AN8" s="63"/>
    </row>
    <row r="9" spans="1:40">
      <c r="A9" s="20">
        <f t="shared" si="2"/>
        <v>4</v>
      </c>
      <c r="B9" s="6"/>
      <c r="C9" s="41" t="s">
        <v>49</v>
      </c>
      <c r="D9" s="83"/>
      <c r="E9" s="83"/>
      <c r="F9" s="29"/>
      <c r="G9" s="59">
        <v>10367</v>
      </c>
      <c r="H9" s="60">
        <v>2801</v>
      </c>
      <c r="I9" s="60">
        <v>10272</v>
      </c>
      <c r="J9" s="60">
        <v>0</v>
      </c>
      <c r="K9" s="60">
        <f t="shared" si="1"/>
        <v>20639</v>
      </c>
      <c r="L9" s="61">
        <f t="shared" si="1"/>
        <v>2801</v>
      </c>
      <c r="M9" s="934" t="s">
        <v>336</v>
      </c>
      <c r="N9" s="62"/>
      <c r="O9" s="49">
        <f t="shared" si="0"/>
        <v>17838</v>
      </c>
      <c r="P9" s="63"/>
      <c r="Q9" s="58"/>
      <c r="R9" s="60"/>
      <c r="S9" s="63">
        <f>+L9+R9</f>
        <v>2801</v>
      </c>
      <c r="V9" s="20">
        <f t="shared" si="3"/>
        <v>4</v>
      </c>
      <c r="W9" s="6"/>
      <c r="X9" s="41" t="s">
        <v>49</v>
      </c>
      <c r="Y9" s="83"/>
      <c r="Z9" s="83"/>
      <c r="AA9" s="29"/>
      <c r="AB9" s="59"/>
      <c r="AC9" s="60"/>
      <c r="AD9" s="60"/>
      <c r="AE9" s="60"/>
      <c r="AF9" s="60"/>
      <c r="AG9" s="61"/>
      <c r="AH9" s="934"/>
      <c r="AI9" s="62"/>
      <c r="AJ9" s="49"/>
      <c r="AK9" s="63"/>
      <c r="AL9" s="58"/>
      <c r="AM9" s="60"/>
      <c r="AN9" s="63"/>
    </row>
    <row r="10" spans="1:40">
      <c r="A10" s="20">
        <f t="shared" si="2"/>
        <v>5</v>
      </c>
      <c r="B10" s="6"/>
      <c r="C10" s="41" t="s">
        <v>50</v>
      </c>
      <c r="D10" s="83"/>
      <c r="E10" s="83"/>
      <c r="F10" s="29"/>
      <c r="G10" s="59"/>
      <c r="H10" s="60"/>
      <c r="I10" s="60"/>
      <c r="J10" s="60"/>
      <c r="K10" s="60">
        <f t="shared" si="1"/>
        <v>0</v>
      </c>
      <c r="L10" s="61">
        <f t="shared" si="1"/>
        <v>0</v>
      </c>
      <c r="M10" s="62"/>
      <c r="N10" s="62"/>
      <c r="O10" s="49">
        <f t="shared" si="0"/>
        <v>0</v>
      </c>
      <c r="P10" s="63"/>
      <c r="Q10" s="58"/>
      <c r="R10" s="60"/>
      <c r="S10" s="63"/>
      <c r="V10" s="20">
        <f t="shared" si="3"/>
        <v>5</v>
      </c>
      <c r="W10" s="6"/>
      <c r="X10" s="41" t="s">
        <v>50</v>
      </c>
      <c r="Y10" s="83"/>
      <c r="Z10" s="83"/>
      <c r="AA10" s="29"/>
      <c r="AB10" s="59"/>
      <c r="AC10" s="60"/>
      <c r="AD10" s="60"/>
      <c r="AE10" s="60"/>
      <c r="AF10" s="60">
        <f t="shared" ref="AF10:AF17" si="4">+AB10+AD10</f>
        <v>0</v>
      </c>
      <c r="AG10" s="61">
        <f t="shared" ref="AG10:AG17" si="5">+AC10+AE10</f>
        <v>0</v>
      </c>
      <c r="AH10" s="62"/>
      <c r="AI10" s="62"/>
      <c r="AJ10" s="49">
        <f t="shared" ref="AJ10:AJ17" si="6">+AF10-AG10</f>
        <v>0</v>
      </c>
      <c r="AK10" s="63"/>
      <c r="AL10" s="58"/>
      <c r="AM10" s="60"/>
      <c r="AN10" s="63"/>
    </row>
    <row r="11" spans="1:40">
      <c r="A11" s="20">
        <f t="shared" si="2"/>
        <v>6</v>
      </c>
      <c r="B11" s="6"/>
      <c r="C11" s="6"/>
      <c r="D11" s="969" t="s">
        <v>16</v>
      </c>
      <c r="E11" s="969"/>
      <c r="F11" s="29"/>
      <c r="G11" s="53"/>
      <c r="H11" s="54"/>
      <c r="I11" s="54"/>
      <c r="J11" s="54"/>
      <c r="K11" s="54">
        <f t="shared" si="1"/>
        <v>0</v>
      </c>
      <c r="L11" s="55">
        <f t="shared" si="1"/>
        <v>0</v>
      </c>
      <c r="M11" s="56"/>
      <c r="N11" s="56"/>
      <c r="O11" s="49">
        <f t="shared" si="0"/>
        <v>0</v>
      </c>
      <c r="P11" s="57"/>
      <c r="Q11" s="58"/>
      <c r="R11" s="54"/>
      <c r="S11" s="57"/>
      <c r="V11" s="20">
        <f t="shared" si="3"/>
        <v>6</v>
      </c>
      <c r="W11" s="6"/>
      <c r="X11" s="6"/>
      <c r="Y11" s="969" t="s">
        <v>16</v>
      </c>
      <c r="Z11" s="969"/>
      <c r="AA11" s="29"/>
      <c r="AB11" s="53"/>
      <c r="AC11" s="54"/>
      <c r="AD11" s="54"/>
      <c r="AE11" s="54"/>
      <c r="AF11" s="54">
        <f t="shared" si="4"/>
        <v>0</v>
      </c>
      <c r="AG11" s="55">
        <f t="shared" si="5"/>
        <v>0</v>
      </c>
      <c r="AH11" s="56"/>
      <c r="AI11" s="56"/>
      <c r="AJ11" s="49">
        <f t="shared" si="6"/>
        <v>0</v>
      </c>
      <c r="AK11" s="57"/>
      <c r="AL11" s="58"/>
      <c r="AM11" s="54"/>
      <c r="AN11" s="57"/>
    </row>
    <row r="12" spans="1:40">
      <c r="A12" s="19">
        <f t="shared" si="2"/>
        <v>7</v>
      </c>
      <c r="B12" s="963" t="s">
        <v>25</v>
      </c>
      <c r="C12" s="964"/>
      <c r="D12" s="964"/>
      <c r="E12" s="965"/>
      <c r="F12" s="38"/>
      <c r="G12" s="64"/>
      <c r="H12" s="65"/>
      <c r="I12" s="65"/>
      <c r="J12" s="65"/>
      <c r="K12" s="65">
        <f t="shared" si="1"/>
        <v>0</v>
      </c>
      <c r="L12" s="66">
        <f t="shared" si="1"/>
        <v>0</v>
      </c>
      <c r="M12" s="67"/>
      <c r="N12" s="67"/>
      <c r="O12" s="65">
        <f t="shared" si="0"/>
        <v>0</v>
      </c>
      <c r="P12" s="68"/>
      <c r="Q12" s="47"/>
      <c r="R12" s="65"/>
      <c r="S12" s="68"/>
      <c r="V12" s="19">
        <f t="shared" si="3"/>
        <v>7</v>
      </c>
      <c r="W12" s="963" t="s">
        <v>25</v>
      </c>
      <c r="X12" s="964"/>
      <c r="Y12" s="964"/>
      <c r="Z12" s="965"/>
      <c r="AA12" s="38"/>
      <c r="AB12" s="64"/>
      <c r="AC12" s="65"/>
      <c r="AD12" s="65"/>
      <c r="AE12" s="65"/>
      <c r="AF12" s="65">
        <f t="shared" si="4"/>
        <v>0</v>
      </c>
      <c r="AG12" s="66">
        <f t="shared" si="5"/>
        <v>0</v>
      </c>
      <c r="AH12" s="67"/>
      <c r="AI12" s="67"/>
      <c r="AJ12" s="65">
        <f t="shared" si="6"/>
        <v>0</v>
      </c>
      <c r="AK12" s="68"/>
      <c r="AL12" s="47"/>
      <c r="AM12" s="65"/>
      <c r="AN12" s="68"/>
    </row>
    <row r="13" spans="1:40">
      <c r="A13" s="36">
        <f t="shared" si="2"/>
        <v>8</v>
      </c>
      <c r="B13" s="966" t="s">
        <v>35</v>
      </c>
      <c r="C13" s="967"/>
      <c r="D13" s="967"/>
      <c r="E13" s="968"/>
      <c r="F13" s="37"/>
      <c r="G13" s="48"/>
      <c r="H13" s="49"/>
      <c r="I13" s="49"/>
      <c r="J13" s="49"/>
      <c r="K13" s="49">
        <f t="shared" si="1"/>
        <v>0</v>
      </c>
      <c r="L13" s="50">
        <f t="shared" si="1"/>
        <v>0</v>
      </c>
      <c r="M13" s="51"/>
      <c r="N13" s="51"/>
      <c r="O13" s="49">
        <f t="shared" si="0"/>
        <v>0</v>
      </c>
      <c r="P13" s="52"/>
      <c r="Q13" s="47"/>
      <c r="R13" s="49"/>
      <c r="S13" s="52"/>
      <c r="V13" s="36">
        <f t="shared" si="3"/>
        <v>8</v>
      </c>
      <c r="W13" s="966" t="s">
        <v>35</v>
      </c>
      <c r="X13" s="967"/>
      <c r="Y13" s="967"/>
      <c r="Z13" s="968"/>
      <c r="AA13" s="37"/>
      <c r="AB13" s="48"/>
      <c r="AC13" s="49"/>
      <c r="AD13" s="49"/>
      <c r="AE13" s="49"/>
      <c r="AF13" s="49">
        <f t="shared" si="4"/>
        <v>0</v>
      </c>
      <c r="AG13" s="50">
        <f t="shared" si="5"/>
        <v>0</v>
      </c>
      <c r="AH13" s="51"/>
      <c r="AI13" s="51"/>
      <c r="AJ13" s="49">
        <f t="shared" si="6"/>
        <v>0</v>
      </c>
      <c r="AK13" s="52"/>
      <c r="AL13" s="47"/>
      <c r="AM13" s="49"/>
      <c r="AN13" s="52"/>
    </row>
    <row r="14" spans="1:40">
      <c r="A14" s="20">
        <f t="shared" si="2"/>
        <v>9</v>
      </c>
      <c r="B14" s="6"/>
      <c r="C14" s="6"/>
      <c r="D14" s="969" t="s">
        <v>51</v>
      </c>
      <c r="E14" s="969"/>
      <c r="F14" s="29"/>
      <c r="G14" s="59"/>
      <c r="H14" s="60"/>
      <c r="I14" s="60"/>
      <c r="J14" s="60"/>
      <c r="K14" s="60">
        <f t="shared" si="1"/>
        <v>0</v>
      </c>
      <c r="L14" s="61">
        <f t="shared" si="1"/>
        <v>0</v>
      </c>
      <c r="M14" s="62"/>
      <c r="N14" s="62"/>
      <c r="O14" s="60">
        <f t="shared" si="0"/>
        <v>0</v>
      </c>
      <c r="P14" s="63"/>
      <c r="Q14" s="58"/>
      <c r="R14" s="60"/>
      <c r="S14" s="63"/>
      <c r="V14" s="20">
        <f t="shared" si="3"/>
        <v>9</v>
      </c>
      <c r="W14" s="6"/>
      <c r="X14" s="6"/>
      <c r="Y14" s="969" t="s">
        <v>51</v>
      </c>
      <c r="Z14" s="969"/>
      <c r="AA14" s="29"/>
      <c r="AB14" s="59"/>
      <c r="AC14" s="60"/>
      <c r="AD14" s="60"/>
      <c r="AE14" s="60"/>
      <c r="AF14" s="60">
        <f t="shared" si="4"/>
        <v>0</v>
      </c>
      <c r="AG14" s="61">
        <f t="shared" si="5"/>
        <v>0</v>
      </c>
      <c r="AH14" s="62"/>
      <c r="AI14" s="62"/>
      <c r="AJ14" s="60">
        <f t="shared" si="6"/>
        <v>0</v>
      </c>
      <c r="AK14" s="63"/>
      <c r="AL14" s="58"/>
      <c r="AM14" s="60"/>
      <c r="AN14" s="63"/>
    </row>
    <row r="15" spans="1:40">
      <c r="A15" s="19">
        <f t="shared" si="2"/>
        <v>10</v>
      </c>
      <c r="B15" s="963" t="s">
        <v>23</v>
      </c>
      <c r="C15" s="964"/>
      <c r="D15" s="964"/>
      <c r="E15" s="965"/>
      <c r="F15" s="38"/>
      <c r="G15" s="64"/>
      <c r="H15" s="65"/>
      <c r="I15" s="65"/>
      <c r="J15" s="65"/>
      <c r="K15" s="65">
        <f t="shared" si="1"/>
        <v>0</v>
      </c>
      <c r="L15" s="66">
        <f t="shared" si="1"/>
        <v>0</v>
      </c>
      <c r="M15" s="67"/>
      <c r="N15" s="67"/>
      <c r="O15" s="65">
        <f t="shared" si="0"/>
        <v>0</v>
      </c>
      <c r="P15" s="68"/>
      <c r="Q15" s="47"/>
      <c r="R15" s="65"/>
      <c r="S15" s="68"/>
      <c r="V15" s="19">
        <f t="shared" si="3"/>
        <v>10</v>
      </c>
      <c r="W15" s="963" t="s">
        <v>23</v>
      </c>
      <c r="X15" s="964"/>
      <c r="Y15" s="964"/>
      <c r="Z15" s="965"/>
      <c r="AA15" s="38"/>
      <c r="AB15" s="64"/>
      <c r="AC15" s="65"/>
      <c r="AD15" s="65"/>
      <c r="AE15" s="65"/>
      <c r="AF15" s="65">
        <f t="shared" si="4"/>
        <v>0</v>
      </c>
      <c r="AG15" s="66">
        <f t="shared" si="5"/>
        <v>0</v>
      </c>
      <c r="AH15" s="67"/>
      <c r="AI15" s="67"/>
      <c r="AJ15" s="65">
        <f t="shared" si="6"/>
        <v>0</v>
      </c>
      <c r="AK15" s="68"/>
      <c r="AL15" s="47"/>
      <c r="AM15" s="65"/>
      <c r="AN15" s="68"/>
    </row>
    <row r="16" spans="1:40">
      <c r="A16" s="36">
        <f t="shared" si="2"/>
        <v>11</v>
      </c>
      <c r="B16" s="966" t="s">
        <v>35</v>
      </c>
      <c r="C16" s="967"/>
      <c r="D16" s="967"/>
      <c r="E16" s="968"/>
      <c r="F16" s="37"/>
      <c r="G16" s="48"/>
      <c r="H16" s="49"/>
      <c r="I16" s="49"/>
      <c r="J16" s="49"/>
      <c r="K16" s="49">
        <f t="shared" si="1"/>
        <v>0</v>
      </c>
      <c r="L16" s="50">
        <f t="shared" si="1"/>
        <v>0</v>
      </c>
      <c r="M16" s="51"/>
      <c r="N16" s="51"/>
      <c r="O16" s="49">
        <f t="shared" si="0"/>
        <v>0</v>
      </c>
      <c r="P16" s="52"/>
      <c r="Q16" s="47"/>
      <c r="R16" s="49"/>
      <c r="S16" s="52"/>
      <c r="V16" s="36">
        <f t="shared" si="3"/>
        <v>11</v>
      </c>
      <c r="W16" s="966" t="s">
        <v>35</v>
      </c>
      <c r="X16" s="967"/>
      <c r="Y16" s="967"/>
      <c r="Z16" s="968"/>
      <c r="AA16" s="37"/>
      <c r="AB16" s="48"/>
      <c r="AC16" s="49"/>
      <c r="AD16" s="49"/>
      <c r="AE16" s="49"/>
      <c r="AF16" s="49">
        <f t="shared" si="4"/>
        <v>0</v>
      </c>
      <c r="AG16" s="50">
        <f t="shared" si="5"/>
        <v>0</v>
      </c>
      <c r="AH16" s="51"/>
      <c r="AI16" s="51"/>
      <c r="AJ16" s="49">
        <f t="shared" si="6"/>
        <v>0</v>
      </c>
      <c r="AK16" s="52"/>
      <c r="AL16" s="47"/>
      <c r="AM16" s="49"/>
      <c r="AN16" s="52"/>
    </row>
    <row r="17" spans="1:40" ht="15.75" thickBot="1">
      <c r="A17" s="20">
        <f t="shared" si="2"/>
        <v>12</v>
      </c>
      <c r="B17" s="6"/>
      <c r="C17" s="6"/>
      <c r="D17" s="969" t="s">
        <v>51</v>
      </c>
      <c r="E17" s="969"/>
      <c r="F17" s="29"/>
      <c r="G17" s="53"/>
      <c r="H17" s="54"/>
      <c r="I17" s="54"/>
      <c r="J17" s="54"/>
      <c r="K17" s="54">
        <f t="shared" si="1"/>
        <v>0</v>
      </c>
      <c r="L17" s="55">
        <f t="shared" si="1"/>
        <v>0</v>
      </c>
      <c r="M17" s="56"/>
      <c r="N17" s="56"/>
      <c r="O17" s="54">
        <f t="shared" si="0"/>
        <v>0</v>
      </c>
      <c r="P17" s="57"/>
      <c r="Q17" s="58"/>
      <c r="R17" s="54"/>
      <c r="S17" s="57"/>
      <c r="V17" s="20">
        <f t="shared" si="3"/>
        <v>12</v>
      </c>
      <c r="W17" s="6"/>
      <c r="X17" s="6"/>
      <c r="Y17" s="969" t="s">
        <v>51</v>
      </c>
      <c r="Z17" s="969"/>
      <c r="AA17" s="29"/>
      <c r="AB17" s="53"/>
      <c r="AC17" s="54"/>
      <c r="AD17" s="54"/>
      <c r="AE17" s="54"/>
      <c r="AF17" s="54">
        <f t="shared" si="4"/>
        <v>0</v>
      </c>
      <c r="AG17" s="55">
        <f t="shared" si="5"/>
        <v>0</v>
      </c>
      <c r="AH17" s="56"/>
      <c r="AI17" s="56"/>
      <c r="AJ17" s="54">
        <f t="shared" si="6"/>
        <v>0</v>
      </c>
      <c r="AK17" s="57"/>
      <c r="AL17" s="58"/>
      <c r="AM17" s="54"/>
      <c r="AN17" s="57"/>
    </row>
    <row r="18" spans="1:40" ht="15.75" thickBot="1">
      <c r="A18" s="21">
        <f t="shared" si="2"/>
        <v>13</v>
      </c>
      <c r="B18" s="24" t="s">
        <v>22</v>
      </c>
      <c r="C18" s="24"/>
      <c r="D18" s="24"/>
      <c r="E18" s="24"/>
      <c r="F18" s="30"/>
      <c r="G18" s="69">
        <f t="shared" ref="G18:P18" si="7">+G6+G12+G15</f>
        <v>10367</v>
      </c>
      <c r="H18" s="70">
        <f t="shared" si="7"/>
        <v>2801</v>
      </c>
      <c r="I18" s="70">
        <f t="shared" si="7"/>
        <v>10272</v>
      </c>
      <c r="J18" s="70">
        <f t="shared" si="7"/>
        <v>0</v>
      </c>
      <c r="K18" s="70">
        <f t="shared" si="7"/>
        <v>20639</v>
      </c>
      <c r="L18" s="71">
        <f t="shared" si="7"/>
        <v>2801</v>
      </c>
      <c r="M18" s="72">
        <f t="shared" si="7"/>
        <v>0</v>
      </c>
      <c r="N18" s="72">
        <f t="shared" si="7"/>
        <v>0</v>
      </c>
      <c r="O18" s="70">
        <f t="shared" si="7"/>
        <v>17838</v>
      </c>
      <c r="P18" s="73">
        <f t="shared" si="7"/>
        <v>0</v>
      </c>
      <c r="Q18" s="47"/>
      <c r="R18" s="70">
        <v>0</v>
      </c>
      <c r="S18" s="73">
        <f>+S6+S12+S15</f>
        <v>2801</v>
      </c>
      <c r="V18" s="21">
        <f t="shared" si="3"/>
        <v>13</v>
      </c>
      <c r="W18" s="24" t="s">
        <v>22</v>
      </c>
      <c r="X18" s="24"/>
      <c r="Y18" s="24"/>
      <c r="Z18" s="24"/>
      <c r="AA18" s="30"/>
      <c r="AB18" s="69">
        <f t="shared" ref="AB18:AK18" si="8">+AB6+AB12+AB15</f>
        <v>10367</v>
      </c>
      <c r="AC18" s="70">
        <f t="shared" si="8"/>
        <v>2801</v>
      </c>
      <c r="AD18" s="70">
        <f t="shared" si="8"/>
        <v>10272</v>
      </c>
      <c r="AE18" s="70">
        <f t="shared" si="8"/>
        <v>0</v>
      </c>
      <c r="AF18" s="70">
        <f t="shared" si="8"/>
        <v>20639</v>
      </c>
      <c r="AG18" s="71">
        <f t="shared" si="8"/>
        <v>2801</v>
      </c>
      <c r="AH18" s="72">
        <f t="shared" si="8"/>
        <v>0</v>
      </c>
      <c r="AI18" s="72">
        <f t="shared" si="8"/>
        <v>0</v>
      </c>
      <c r="AJ18" s="70">
        <f t="shared" si="8"/>
        <v>17838</v>
      </c>
      <c r="AK18" s="73">
        <f t="shared" si="8"/>
        <v>0</v>
      </c>
      <c r="AL18" s="47"/>
      <c r="AM18" s="70">
        <v>0</v>
      </c>
      <c r="AN18" s="73">
        <f>+AN6+AN12+AN15</f>
        <v>2801</v>
      </c>
    </row>
  </sheetData>
  <mergeCells count="42">
    <mergeCell ref="K3:L3"/>
    <mergeCell ref="A3:A5"/>
    <mergeCell ref="B3:E5"/>
    <mergeCell ref="F3:F5"/>
    <mergeCell ref="G3:H3"/>
    <mergeCell ref="I3:J3"/>
    <mergeCell ref="D17:E17"/>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5:E15"/>
    <mergeCell ref="B16:E16"/>
    <mergeCell ref="D11:E11"/>
    <mergeCell ref="B12:E12"/>
    <mergeCell ref="B13:E13"/>
    <mergeCell ref="D14:E14"/>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
  <sheetViews>
    <sheetView tabSelected="1"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s>
  <sheetData>
    <row r="1" spans="1:40" ht="15.75">
      <c r="A1" s="76" t="s">
        <v>43</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953" t="s">
        <v>17</v>
      </c>
      <c r="H3" s="954"/>
      <c r="I3" s="954" t="s">
        <v>18</v>
      </c>
      <c r="J3" s="954"/>
      <c r="K3" s="954" t="s">
        <v>19</v>
      </c>
      <c r="L3" s="955"/>
      <c r="M3" s="940" t="s">
        <v>91</v>
      </c>
      <c r="N3" s="945" t="s">
        <v>92</v>
      </c>
      <c r="O3" s="936" t="s">
        <v>37</v>
      </c>
      <c r="P3" s="956" t="s">
        <v>38</v>
      </c>
      <c r="Q3" s="3"/>
      <c r="R3" s="936" t="s">
        <v>34</v>
      </c>
      <c r="S3" s="938" t="s">
        <v>20</v>
      </c>
      <c r="V3" s="947" t="s">
        <v>0</v>
      </c>
      <c r="W3" s="950" t="s">
        <v>81</v>
      </c>
      <c r="X3" s="950"/>
      <c r="Y3" s="950"/>
      <c r="Z3" s="950"/>
      <c r="AA3" s="942" t="s">
        <v>55</v>
      </c>
      <c r="AB3" s="953" t="s">
        <v>17</v>
      </c>
      <c r="AC3" s="954"/>
      <c r="AD3" s="954" t="s">
        <v>18</v>
      </c>
      <c r="AE3" s="954"/>
      <c r="AF3" s="954" t="s">
        <v>19</v>
      </c>
      <c r="AG3" s="955"/>
      <c r="AH3" s="940" t="s">
        <v>91</v>
      </c>
      <c r="AI3" s="945" t="s">
        <v>92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c r="H6" s="43"/>
      <c r="I6" s="43"/>
      <c r="J6" s="43"/>
      <c r="K6" s="43">
        <f>+G6+I6</f>
        <v>0</v>
      </c>
      <c r="L6" s="44">
        <f>+H6+J6</f>
        <v>0</v>
      </c>
      <c r="M6" s="45"/>
      <c r="N6" s="45"/>
      <c r="O6" s="43">
        <f t="shared" ref="O6:O17" si="0">+K6-L6</f>
        <v>0</v>
      </c>
      <c r="P6" s="46"/>
      <c r="Q6" s="47"/>
      <c r="R6" s="43"/>
      <c r="S6" s="46">
        <f>+L6+R6</f>
        <v>0</v>
      </c>
      <c r="V6" s="39">
        <v>1</v>
      </c>
      <c r="W6" s="962" t="s">
        <v>14</v>
      </c>
      <c r="X6" s="962"/>
      <c r="Y6" s="962"/>
      <c r="Z6" s="962"/>
      <c r="AA6" s="35"/>
      <c r="AB6" s="42"/>
      <c r="AC6" s="43"/>
      <c r="AD6" s="43"/>
      <c r="AE6" s="43"/>
      <c r="AF6" s="43">
        <f>+AB6+AD6</f>
        <v>0</v>
      </c>
      <c r="AG6" s="44">
        <f>+AC6+AE6</f>
        <v>0</v>
      </c>
      <c r="AH6" s="45"/>
      <c r="AI6" s="45"/>
      <c r="AJ6" s="43">
        <f t="shared" ref="AJ6:AJ17" si="1">+AF6-AG6</f>
        <v>0</v>
      </c>
      <c r="AK6" s="46"/>
      <c r="AL6" s="47"/>
      <c r="AM6" s="43"/>
      <c r="AN6" s="46">
        <f>+AG6+AM6</f>
        <v>0</v>
      </c>
    </row>
    <row r="7" spans="1:40">
      <c r="A7" s="36">
        <f>A6+1</f>
        <v>2</v>
      </c>
      <c r="B7" s="970" t="s">
        <v>47</v>
      </c>
      <c r="C7" s="970"/>
      <c r="D7" s="970"/>
      <c r="E7" s="970"/>
      <c r="F7" s="28"/>
      <c r="G7" s="48">
        <f>SUM(G8:G11)</f>
        <v>0</v>
      </c>
      <c r="H7" s="49">
        <f>SUM(H8:H11)</f>
        <v>0</v>
      </c>
      <c r="I7" s="49">
        <f>SUM(I8:I11)</f>
        <v>0</v>
      </c>
      <c r="J7" s="49">
        <f>SUM(J8:J11)</f>
        <v>0</v>
      </c>
      <c r="K7" s="49">
        <f t="shared" ref="K7:L17" si="2">+G7+I7</f>
        <v>0</v>
      </c>
      <c r="L7" s="50">
        <f t="shared" si="2"/>
        <v>0</v>
      </c>
      <c r="M7" s="51"/>
      <c r="N7" s="51"/>
      <c r="O7" s="49">
        <f t="shared" si="0"/>
        <v>0</v>
      </c>
      <c r="P7" s="52"/>
      <c r="Q7" s="47"/>
      <c r="R7" s="49"/>
      <c r="S7" s="52">
        <f t="shared" ref="S7:S17" si="3">+L7+R7</f>
        <v>0</v>
      </c>
      <c r="V7" s="36">
        <f>V6+1</f>
        <v>2</v>
      </c>
      <c r="W7" s="970" t="s">
        <v>47</v>
      </c>
      <c r="X7" s="970"/>
      <c r="Y7" s="970"/>
      <c r="Z7" s="970"/>
      <c r="AA7" s="28"/>
      <c r="AB7" s="48">
        <f>SUM(AB8:AB11)</f>
        <v>0</v>
      </c>
      <c r="AC7" s="49">
        <f>SUM(AC8:AC11)</f>
        <v>0</v>
      </c>
      <c r="AD7" s="49">
        <f>SUM(AD8:AD11)</f>
        <v>0</v>
      </c>
      <c r="AE7" s="49">
        <f>SUM(AE8:AE11)</f>
        <v>0</v>
      </c>
      <c r="AF7" s="49">
        <f t="shared" ref="AF7:AF17" si="4">+AB7+AD7</f>
        <v>0</v>
      </c>
      <c r="AG7" s="50">
        <f>+AC7+AE7</f>
        <v>0</v>
      </c>
      <c r="AH7" s="51"/>
      <c r="AI7" s="51"/>
      <c r="AJ7" s="49">
        <f t="shared" si="1"/>
        <v>0</v>
      </c>
      <c r="AK7" s="52"/>
      <c r="AL7" s="47"/>
      <c r="AM7" s="49"/>
      <c r="AN7" s="52">
        <f t="shared" ref="AN7:AN17" si="5">+AG7+AM7</f>
        <v>0</v>
      </c>
    </row>
    <row r="8" spans="1:40">
      <c r="A8" s="20">
        <f t="shared" ref="A8:A18" si="6">+A7+1</f>
        <v>3</v>
      </c>
      <c r="B8" s="6"/>
      <c r="C8" s="41" t="s">
        <v>48</v>
      </c>
      <c r="D8" s="83"/>
      <c r="E8" s="83"/>
      <c r="F8" s="29"/>
      <c r="G8" s="59"/>
      <c r="H8" s="60"/>
      <c r="I8" s="60"/>
      <c r="J8" s="60"/>
      <c r="K8" s="60">
        <f t="shared" si="2"/>
        <v>0</v>
      </c>
      <c r="L8" s="61">
        <f t="shared" si="2"/>
        <v>0</v>
      </c>
      <c r="M8" s="62"/>
      <c r="N8" s="62"/>
      <c r="O8" s="49">
        <f t="shared" si="0"/>
        <v>0</v>
      </c>
      <c r="P8" s="63"/>
      <c r="Q8" s="58"/>
      <c r="R8" s="60"/>
      <c r="S8" s="63">
        <f t="shared" si="3"/>
        <v>0</v>
      </c>
      <c r="V8" s="20">
        <f t="shared" ref="V8:V18" si="7">+V7+1</f>
        <v>3</v>
      </c>
      <c r="W8" s="6"/>
      <c r="X8" s="41" t="s">
        <v>48</v>
      </c>
      <c r="Y8" s="83"/>
      <c r="Z8" s="83"/>
      <c r="AA8" s="29"/>
      <c r="AB8" s="59"/>
      <c r="AC8" s="60"/>
      <c r="AD8" s="60"/>
      <c r="AE8" s="60"/>
      <c r="AF8" s="60">
        <f t="shared" si="4"/>
        <v>0</v>
      </c>
      <c r="AG8" s="61">
        <f>+AC8+AE8</f>
        <v>0</v>
      </c>
      <c r="AH8" s="62"/>
      <c r="AI8" s="62"/>
      <c r="AJ8" s="49">
        <f t="shared" si="1"/>
        <v>0</v>
      </c>
      <c r="AK8" s="63"/>
      <c r="AL8" s="58"/>
      <c r="AM8" s="60"/>
      <c r="AN8" s="63">
        <f t="shared" si="5"/>
        <v>0</v>
      </c>
    </row>
    <row r="9" spans="1:40">
      <c r="A9" s="20">
        <f t="shared" si="6"/>
        <v>4</v>
      </c>
      <c r="B9" s="6"/>
      <c r="C9" s="41" t="s">
        <v>49</v>
      </c>
      <c r="D9" s="83"/>
      <c r="E9" s="83"/>
      <c r="F9" s="29"/>
      <c r="G9" s="59"/>
      <c r="H9" s="60"/>
      <c r="I9" s="60"/>
      <c r="J9" s="60"/>
      <c r="K9" s="60">
        <f t="shared" si="2"/>
        <v>0</v>
      </c>
      <c r="L9" s="61">
        <f t="shared" si="2"/>
        <v>0</v>
      </c>
      <c r="M9" s="62"/>
      <c r="N9" s="62"/>
      <c r="O9" s="49">
        <f t="shared" si="0"/>
        <v>0</v>
      </c>
      <c r="P9" s="63"/>
      <c r="Q9" s="58"/>
      <c r="R9" s="60"/>
      <c r="S9" s="63">
        <f t="shared" si="3"/>
        <v>0</v>
      </c>
      <c r="V9" s="20">
        <f t="shared" si="7"/>
        <v>4</v>
      </c>
      <c r="W9" s="6"/>
      <c r="X9" s="41" t="s">
        <v>49</v>
      </c>
      <c r="Y9" s="83"/>
      <c r="Z9" s="83"/>
      <c r="AA9" s="29"/>
      <c r="AB9" s="59"/>
      <c r="AC9" s="60"/>
      <c r="AD9" s="60"/>
      <c r="AE9" s="60"/>
      <c r="AF9" s="60">
        <f t="shared" si="4"/>
        <v>0</v>
      </c>
      <c r="AG9" s="61">
        <f>+AC9+AE9</f>
        <v>0</v>
      </c>
      <c r="AH9" s="62"/>
      <c r="AI9" s="62"/>
      <c r="AJ9" s="49">
        <f t="shared" si="1"/>
        <v>0</v>
      </c>
      <c r="AK9" s="63"/>
      <c r="AL9" s="58"/>
      <c r="AM9" s="60"/>
      <c r="AN9" s="63">
        <f t="shared" si="5"/>
        <v>0</v>
      </c>
    </row>
    <row r="10" spans="1:40">
      <c r="A10" s="20">
        <f t="shared" si="6"/>
        <v>5</v>
      </c>
      <c r="B10" s="6"/>
      <c r="C10" s="41" t="s">
        <v>50</v>
      </c>
      <c r="D10" s="83"/>
      <c r="E10" s="83"/>
      <c r="F10" s="29"/>
      <c r="G10" s="59"/>
      <c r="H10" s="60"/>
      <c r="I10" s="60"/>
      <c r="J10" s="60"/>
      <c r="K10" s="60">
        <f t="shared" si="2"/>
        <v>0</v>
      </c>
      <c r="L10" s="61">
        <f t="shared" si="2"/>
        <v>0</v>
      </c>
      <c r="M10" s="62"/>
      <c r="N10" s="62"/>
      <c r="O10" s="49">
        <f t="shared" si="0"/>
        <v>0</v>
      </c>
      <c r="P10" s="63"/>
      <c r="Q10" s="58"/>
      <c r="R10" s="60"/>
      <c r="S10" s="63">
        <f t="shared" si="3"/>
        <v>0</v>
      </c>
      <c r="V10" s="20">
        <f t="shared" si="7"/>
        <v>5</v>
      </c>
      <c r="W10" s="6"/>
      <c r="X10" s="41" t="s">
        <v>50</v>
      </c>
      <c r="Y10" s="83"/>
      <c r="Z10" s="83"/>
      <c r="AA10" s="29"/>
      <c r="AB10" s="59"/>
      <c r="AC10" s="60"/>
      <c r="AD10" s="60"/>
      <c r="AE10" s="60"/>
      <c r="AF10" s="60">
        <f t="shared" si="4"/>
        <v>0</v>
      </c>
      <c r="AG10" s="61">
        <f>+AC10+AE10</f>
        <v>0</v>
      </c>
      <c r="AH10" s="62"/>
      <c r="AI10" s="62"/>
      <c r="AJ10" s="49">
        <f t="shared" si="1"/>
        <v>0</v>
      </c>
      <c r="AK10" s="63"/>
      <c r="AL10" s="58"/>
      <c r="AM10" s="60"/>
      <c r="AN10" s="63">
        <f t="shared" si="5"/>
        <v>0</v>
      </c>
    </row>
    <row r="11" spans="1:40">
      <c r="A11" s="20">
        <f t="shared" si="6"/>
        <v>6</v>
      </c>
      <c r="B11" s="6"/>
      <c r="C11" s="6"/>
      <c r="D11" s="969" t="s">
        <v>16</v>
      </c>
      <c r="E11" s="969"/>
      <c r="F11" s="29"/>
      <c r="G11" s="53"/>
      <c r="H11" s="54"/>
      <c r="I11" s="54"/>
      <c r="J11" s="54"/>
      <c r="K11" s="54">
        <f t="shared" si="2"/>
        <v>0</v>
      </c>
      <c r="L11" s="55">
        <f t="shared" si="2"/>
        <v>0</v>
      </c>
      <c r="M11" s="56"/>
      <c r="N11" s="56"/>
      <c r="O11" s="49">
        <f t="shared" si="0"/>
        <v>0</v>
      </c>
      <c r="P11" s="57"/>
      <c r="Q11" s="58"/>
      <c r="R11" s="54"/>
      <c r="S11" s="57">
        <f t="shared" si="3"/>
        <v>0</v>
      </c>
      <c r="V11" s="20">
        <f t="shared" si="7"/>
        <v>6</v>
      </c>
      <c r="W11" s="6"/>
      <c r="X11" s="6"/>
      <c r="Y11" s="969" t="s">
        <v>16</v>
      </c>
      <c r="Z11" s="969"/>
      <c r="AA11" s="29"/>
      <c r="AB11" s="53"/>
      <c r="AC11" s="54"/>
      <c r="AD11" s="54"/>
      <c r="AE11" s="54"/>
      <c r="AF11" s="54">
        <f t="shared" si="4"/>
        <v>0</v>
      </c>
      <c r="AG11" s="55">
        <f>+AC11+AE11</f>
        <v>0</v>
      </c>
      <c r="AH11" s="56"/>
      <c r="AI11" s="56"/>
      <c r="AJ11" s="49">
        <f t="shared" si="1"/>
        <v>0</v>
      </c>
      <c r="AK11" s="57"/>
      <c r="AL11" s="58"/>
      <c r="AM11" s="54"/>
      <c r="AN11" s="57">
        <f t="shared" si="5"/>
        <v>0</v>
      </c>
    </row>
    <row r="12" spans="1:40">
      <c r="A12" s="19">
        <f t="shared" si="6"/>
        <v>7</v>
      </c>
      <c r="B12" s="963" t="s">
        <v>25</v>
      </c>
      <c r="C12" s="964"/>
      <c r="D12" s="964"/>
      <c r="E12" s="965"/>
      <c r="F12" s="38"/>
      <c r="G12" s="64"/>
      <c r="H12" s="65">
        <f>SUM(H14)</f>
        <v>3409.3560000000002</v>
      </c>
      <c r="I12" s="65"/>
      <c r="J12" s="65"/>
      <c r="K12" s="65">
        <f t="shared" si="2"/>
        <v>0</v>
      </c>
      <c r="L12" s="66">
        <f>+H12+J12</f>
        <v>3409.3560000000002</v>
      </c>
      <c r="M12" s="67"/>
      <c r="N12" s="67"/>
      <c r="O12" s="65">
        <f t="shared" si="0"/>
        <v>-3409.3560000000002</v>
      </c>
      <c r="P12" s="68"/>
      <c r="Q12" s="47"/>
      <c r="R12" s="65">
        <f>SUM(R14)</f>
        <v>378.81900000000002</v>
      </c>
      <c r="S12" s="68">
        <f t="shared" si="3"/>
        <v>3788.1750000000002</v>
      </c>
      <c r="V12" s="19">
        <f t="shared" si="7"/>
        <v>7</v>
      </c>
      <c r="W12" s="963" t="s">
        <v>25</v>
      </c>
      <c r="X12" s="964"/>
      <c r="Y12" s="964"/>
      <c r="Z12" s="965"/>
      <c r="AA12" s="38"/>
      <c r="AB12" s="64"/>
      <c r="AC12" s="65">
        <v>3409.3560000000002</v>
      </c>
      <c r="AD12" s="65"/>
      <c r="AE12" s="65"/>
      <c r="AF12" s="65">
        <v>0</v>
      </c>
      <c r="AG12" s="66">
        <v>3409.3560000000002</v>
      </c>
      <c r="AH12" s="67"/>
      <c r="AI12" s="67"/>
      <c r="AJ12" s="65">
        <v>-3409.3560000000002</v>
      </c>
      <c r="AK12" s="68"/>
      <c r="AL12" s="47"/>
      <c r="AM12" s="65">
        <v>378.81900000000002</v>
      </c>
      <c r="AN12" s="68">
        <v>3788.1750000000002</v>
      </c>
    </row>
    <row r="13" spans="1:40">
      <c r="A13" s="36">
        <f t="shared" si="6"/>
        <v>8</v>
      </c>
      <c r="B13" s="966" t="s">
        <v>35</v>
      </c>
      <c r="C13" s="967"/>
      <c r="D13" s="967"/>
      <c r="E13" s="968"/>
      <c r="F13" s="37"/>
      <c r="G13" s="48"/>
      <c r="H13" s="49">
        <f>SUM(H14)</f>
        <v>3409.3560000000002</v>
      </c>
      <c r="I13" s="49"/>
      <c r="J13" s="49"/>
      <c r="K13" s="49">
        <f t="shared" si="2"/>
        <v>0</v>
      </c>
      <c r="L13" s="50">
        <f t="shared" si="2"/>
        <v>3409.3560000000002</v>
      </c>
      <c r="M13" s="51"/>
      <c r="N13" s="51"/>
      <c r="O13" s="49">
        <f t="shared" si="0"/>
        <v>-3409.3560000000002</v>
      </c>
      <c r="P13" s="52"/>
      <c r="Q13" s="47"/>
      <c r="R13" s="49">
        <f>SUM(R14)</f>
        <v>378.81900000000002</v>
      </c>
      <c r="S13" s="52">
        <f t="shared" si="3"/>
        <v>3788.1750000000002</v>
      </c>
      <c r="V13" s="36">
        <f t="shared" si="7"/>
        <v>8</v>
      </c>
      <c r="W13" s="966" t="s">
        <v>35</v>
      </c>
      <c r="X13" s="967"/>
      <c r="Y13" s="967"/>
      <c r="Z13" s="968"/>
      <c r="AA13" s="37"/>
      <c r="AB13" s="48"/>
      <c r="AC13" s="49"/>
      <c r="AD13" s="49"/>
      <c r="AE13" s="49"/>
      <c r="AF13" s="49"/>
      <c r="AG13" s="50"/>
      <c r="AH13" s="51"/>
      <c r="AI13" s="51"/>
      <c r="AJ13" s="49"/>
      <c r="AK13" s="52"/>
      <c r="AL13" s="47"/>
      <c r="AM13" s="49"/>
      <c r="AN13" s="52"/>
    </row>
    <row r="14" spans="1:40">
      <c r="A14" s="20">
        <f t="shared" si="6"/>
        <v>9</v>
      </c>
      <c r="B14" s="6"/>
      <c r="C14" s="6"/>
      <c r="D14" s="41" t="s">
        <v>337</v>
      </c>
      <c r="E14" s="41"/>
      <c r="F14" s="29"/>
      <c r="G14" s="60"/>
      <c r="H14" s="60">
        <v>3409.3560000000002</v>
      </c>
      <c r="I14" s="60"/>
      <c r="J14" s="60"/>
      <c r="K14" s="60">
        <f t="shared" si="2"/>
        <v>0</v>
      </c>
      <c r="L14" s="61">
        <f t="shared" si="2"/>
        <v>3409.3560000000002</v>
      </c>
      <c r="M14" s="62"/>
      <c r="N14" s="62"/>
      <c r="O14" s="60">
        <f t="shared" si="0"/>
        <v>-3409.3560000000002</v>
      </c>
      <c r="P14" s="63"/>
      <c r="Q14" s="58"/>
      <c r="R14" s="60">
        <v>378.81900000000002</v>
      </c>
      <c r="S14" s="63">
        <f t="shared" si="3"/>
        <v>3788.1750000000002</v>
      </c>
      <c r="V14" s="20">
        <f t="shared" si="7"/>
        <v>9</v>
      </c>
      <c r="W14" s="6"/>
      <c r="X14" s="6"/>
      <c r="Y14" s="41" t="s">
        <v>337</v>
      </c>
      <c r="Z14" s="41"/>
      <c r="AA14" s="29"/>
      <c r="AB14" s="60"/>
      <c r="AC14" s="60"/>
      <c r="AD14" s="60"/>
      <c r="AE14" s="60"/>
      <c r="AF14" s="60"/>
      <c r="AG14" s="61"/>
      <c r="AH14" s="62"/>
      <c r="AI14" s="62"/>
      <c r="AJ14" s="60"/>
      <c r="AK14" s="63"/>
      <c r="AL14" s="58"/>
      <c r="AM14" s="60"/>
      <c r="AN14" s="63"/>
    </row>
    <row r="15" spans="1:40">
      <c r="A15" s="19">
        <f t="shared" si="6"/>
        <v>10</v>
      </c>
      <c r="B15" s="963" t="s">
        <v>23</v>
      </c>
      <c r="C15" s="964"/>
      <c r="D15" s="964"/>
      <c r="E15" s="965"/>
      <c r="F15" s="38"/>
      <c r="G15" s="64"/>
      <c r="H15" s="65"/>
      <c r="I15" s="65"/>
      <c r="J15" s="65"/>
      <c r="K15" s="65">
        <f t="shared" si="2"/>
        <v>0</v>
      </c>
      <c r="L15" s="66">
        <f t="shared" si="2"/>
        <v>0</v>
      </c>
      <c r="M15" s="67"/>
      <c r="N15" s="67"/>
      <c r="O15" s="65">
        <f t="shared" si="0"/>
        <v>0</v>
      </c>
      <c r="P15" s="68"/>
      <c r="Q15" s="47"/>
      <c r="R15" s="65"/>
      <c r="S15" s="68">
        <f t="shared" si="3"/>
        <v>0</v>
      </c>
      <c r="V15" s="19">
        <f t="shared" si="7"/>
        <v>10</v>
      </c>
      <c r="W15" s="963" t="s">
        <v>23</v>
      </c>
      <c r="X15" s="964"/>
      <c r="Y15" s="964"/>
      <c r="Z15" s="965"/>
      <c r="AA15" s="38"/>
      <c r="AB15" s="64"/>
      <c r="AC15" s="65"/>
      <c r="AD15" s="65"/>
      <c r="AE15" s="65"/>
      <c r="AF15" s="65">
        <f t="shared" si="4"/>
        <v>0</v>
      </c>
      <c r="AG15" s="66">
        <f>+AC15+AE15</f>
        <v>0</v>
      </c>
      <c r="AH15" s="67"/>
      <c r="AI15" s="67"/>
      <c r="AJ15" s="65">
        <f t="shared" si="1"/>
        <v>0</v>
      </c>
      <c r="AK15" s="68"/>
      <c r="AL15" s="47"/>
      <c r="AM15" s="65"/>
      <c r="AN15" s="68">
        <f t="shared" si="5"/>
        <v>0</v>
      </c>
    </row>
    <row r="16" spans="1:40">
      <c r="A16" s="36">
        <f t="shared" si="6"/>
        <v>11</v>
      </c>
      <c r="B16" s="966" t="s">
        <v>35</v>
      </c>
      <c r="C16" s="967"/>
      <c r="D16" s="967"/>
      <c r="E16" s="968"/>
      <c r="F16" s="37"/>
      <c r="G16" s="48"/>
      <c r="H16" s="49"/>
      <c r="I16" s="49"/>
      <c r="J16" s="49"/>
      <c r="K16" s="49">
        <f t="shared" si="2"/>
        <v>0</v>
      </c>
      <c r="L16" s="50">
        <f t="shared" si="2"/>
        <v>0</v>
      </c>
      <c r="M16" s="51"/>
      <c r="N16" s="51"/>
      <c r="O16" s="49">
        <f t="shared" si="0"/>
        <v>0</v>
      </c>
      <c r="P16" s="52"/>
      <c r="Q16" s="47"/>
      <c r="R16" s="49"/>
      <c r="S16" s="52">
        <f t="shared" si="3"/>
        <v>0</v>
      </c>
      <c r="V16" s="36">
        <f t="shared" si="7"/>
        <v>11</v>
      </c>
      <c r="W16" s="966" t="s">
        <v>35</v>
      </c>
      <c r="X16" s="967"/>
      <c r="Y16" s="967"/>
      <c r="Z16" s="968"/>
      <c r="AA16" s="37"/>
      <c r="AB16" s="48"/>
      <c r="AC16" s="49"/>
      <c r="AD16" s="49"/>
      <c r="AE16" s="49"/>
      <c r="AF16" s="49">
        <f t="shared" si="4"/>
        <v>0</v>
      </c>
      <c r="AG16" s="50">
        <f>+AC16+AE16</f>
        <v>0</v>
      </c>
      <c r="AH16" s="51"/>
      <c r="AI16" s="51"/>
      <c r="AJ16" s="49">
        <f t="shared" si="1"/>
        <v>0</v>
      </c>
      <c r="AK16" s="52"/>
      <c r="AL16" s="47"/>
      <c r="AM16" s="49"/>
      <c r="AN16" s="52">
        <f t="shared" si="5"/>
        <v>0</v>
      </c>
    </row>
    <row r="17" spans="1:40" ht="15.75" thickBot="1">
      <c r="A17" s="20">
        <f t="shared" si="6"/>
        <v>12</v>
      </c>
      <c r="B17" s="6"/>
      <c r="C17" s="6"/>
      <c r="D17" s="969" t="s">
        <v>51</v>
      </c>
      <c r="E17" s="969"/>
      <c r="F17" s="29"/>
      <c r="G17" s="53"/>
      <c r="H17" s="54"/>
      <c r="I17" s="54"/>
      <c r="J17" s="54"/>
      <c r="K17" s="54">
        <f t="shared" si="2"/>
        <v>0</v>
      </c>
      <c r="L17" s="55">
        <f t="shared" si="2"/>
        <v>0</v>
      </c>
      <c r="M17" s="56"/>
      <c r="N17" s="56"/>
      <c r="O17" s="54">
        <f t="shared" si="0"/>
        <v>0</v>
      </c>
      <c r="P17" s="57"/>
      <c r="Q17" s="58"/>
      <c r="R17" s="54"/>
      <c r="S17" s="57">
        <f t="shared" si="3"/>
        <v>0</v>
      </c>
      <c r="V17" s="20">
        <f t="shared" si="7"/>
        <v>12</v>
      </c>
      <c r="W17" s="6"/>
      <c r="X17" s="6"/>
      <c r="Y17" s="969" t="s">
        <v>51</v>
      </c>
      <c r="Z17" s="969"/>
      <c r="AA17" s="29"/>
      <c r="AB17" s="53"/>
      <c r="AC17" s="54"/>
      <c r="AD17" s="54"/>
      <c r="AE17" s="54"/>
      <c r="AF17" s="54">
        <f t="shared" si="4"/>
        <v>0</v>
      </c>
      <c r="AG17" s="55">
        <f>+AC17+AE17</f>
        <v>0</v>
      </c>
      <c r="AH17" s="56"/>
      <c r="AI17" s="56"/>
      <c r="AJ17" s="54">
        <f t="shared" si="1"/>
        <v>0</v>
      </c>
      <c r="AK17" s="57"/>
      <c r="AL17" s="58"/>
      <c r="AM17" s="54"/>
      <c r="AN17" s="57">
        <f t="shared" si="5"/>
        <v>0</v>
      </c>
    </row>
    <row r="18" spans="1:40" ht="15.75" thickBot="1">
      <c r="A18" s="21">
        <f t="shared" si="6"/>
        <v>13</v>
      </c>
      <c r="B18" s="24" t="s">
        <v>22</v>
      </c>
      <c r="C18" s="24"/>
      <c r="D18" s="24"/>
      <c r="E18" s="24"/>
      <c r="F18" s="30"/>
      <c r="G18" s="69">
        <f t="shared" ref="G18:P18" si="8">+G6+G12+G15</f>
        <v>0</v>
      </c>
      <c r="H18" s="70">
        <f t="shared" si="8"/>
        <v>3409.3560000000002</v>
      </c>
      <c r="I18" s="70">
        <f t="shared" si="8"/>
        <v>0</v>
      </c>
      <c r="J18" s="70">
        <f t="shared" si="8"/>
        <v>0</v>
      </c>
      <c r="K18" s="70">
        <f t="shared" si="8"/>
        <v>0</v>
      </c>
      <c r="L18" s="71">
        <f t="shared" si="8"/>
        <v>3409.3560000000002</v>
      </c>
      <c r="M18" s="72">
        <f t="shared" si="8"/>
        <v>0</v>
      </c>
      <c r="N18" s="72">
        <f t="shared" si="8"/>
        <v>0</v>
      </c>
      <c r="O18" s="70">
        <f t="shared" si="8"/>
        <v>-3409.3560000000002</v>
      </c>
      <c r="P18" s="73">
        <f t="shared" si="8"/>
        <v>0</v>
      </c>
      <c r="Q18" s="47"/>
      <c r="R18" s="70">
        <f>+R6+R12+R15</f>
        <v>378.81900000000002</v>
      </c>
      <c r="S18" s="73">
        <f>+S6+S12+S15</f>
        <v>3788.1750000000002</v>
      </c>
      <c r="V18" s="21">
        <f t="shared" si="7"/>
        <v>13</v>
      </c>
      <c r="W18" s="24" t="s">
        <v>22</v>
      </c>
      <c r="X18" s="24"/>
      <c r="Y18" s="24"/>
      <c r="Z18" s="24"/>
      <c r="AA18" s="30"/>
      <c r="AB18" s="69">
        <f t="shared" ref="AB18:AK18" si="9">+AB6+AB12+AB15</f>
        <v>0</v>
      </c>
      <c r="AC18" s="70">
        <f t="shared" si="9"/>
        <v>3409.3560000000002</v>
      </c>
      <c r="AD18" s="70">
        <f t="shared" si="9"/>
        <v>0</v>
      </c>
      <c r="AE18" s="70">
        <f t="shared" si="9"/>
        <v>0</v>
      </c>
      <c r="AF18" s="70">
        <f t="shared" si="9"/>
        <v>0</v>
      </c>
      <c r="AG18" s="71">
        <f t="shared" si="9"/>
        <v>3409.3560000000002</v>
      </c>
      <c r="AH18" s="72">
        <f t="shared" si="9"/>
        <v>0</v>
      </c>
      <c r="AI18" s="72">
        <f t="shared" si="9"/>
        <v>0</v>
      </c>
      <c r="AJ18" s="70">
        <f t="shared" si="9"/>
        <v>-3409.3560000000002</v>
      </c>
      <c r="AK18" s="73">
        <f t="shared" si="9"/>
        <v>0</v>
      </c>
      <c r="AL18" s="47"/>
      <c r="AM18" s="70">
        <f>+AM6+AM12+AM15</f>
        <v>378.81900000000002</v>
      </c>
      <c r="AN18" s="73">
        <f>+AN6+AN12+AN15</f>
        <v>3788.1750000000002</v>
      </c>
    </row>
  </sheetData>
  <mergeCells count="40">
    <mergeCell ref="K3:L3"/>
    <mergeCell ref="A3:A5"/>
    <mergeCell ref="B3:E5"/>
    <mergeCell ref="F3:F5"/>
    <mergeCell ref="G3:H3"/>
    <mergeCell ref="I3:J3"/>
    <mergeCell ref="N3:N4"/>
    <mergeCell ref="O3:O4"/>
    <mergeCell ref="P3:P4"/>
    <mergeCell ref="R3:R4"/>
    <mergeCell ref="S3:S4"/>
    <mergeCell ref="B16:E16"/>
    <mergeCell ref="D17:E17"/>
    <mergeCell ref="V3:V5"/>
    <mergeCell ref="W3:Z5"/>
    <mergeCell ref="AA3:AA5"/>
    <mergeCell ref="W13:Z13"/>
    <mergeCell ref="W15:Z15"/>
    <mergeCell ref="W16:Z16"/>
    <mergeCell ref="Y17:Z17"/>
    <mergeCell ref="B6:E6"/>
    <mergeCell ref="B7:E7"/>
    <mergeCell ref="D11:E11"/>
    <mergeCell ref="B12:E12"/>
    <mergeCell ref="B13:E13"/>
    <mergeCell ref="B15:E15"/>
    <mergeCell ref="M3:M4"/>
    <mergeCell ref="W12:Z12"/>
    <mergeCell ref="AD3:AE3"/>
    <mergeCell ref="AF3:AG3"/>
    <mergeCell ref="AH3:AH4"/>
    <mergeCell ref="AI3:AI4"/>
    <mergeCell ref="AB3:AC3"/>
    <mergeCell ref="AM3:AM4"/>
    <mergeCell ref="AN3:AN4"/>
    <mergeCell ref="W6:Z6"/>
    <mergeCell ref="W7:Z7"/>
    <mergeCell ref="Y11:Z11"/>
    <mergeCell ref="AJ3:AJ4"/>
    <mergeCell ref="AK3:AK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80</v>
      </c>
      <c r="B1" s="77"/>
      <c r="C1" s="75"/>
      <c r="D1" s="75"/>
      <c r="E1" s="75"/>
      <c r="F1" s="4"/>
      <c r="G1" s="2"/>
      <c r="H1" s="2"/>
      <c r="I1" s="2"/>
      <c r="J1" s="2"/>
      <c r="K1" s="2"/>
      <c r="L1" s="2"/>
      <c r="M1" s="2"/>
      <c r="N1" s="2"/>
      <c r="O1" s="2"/>
      <c r="P1" s="2"/>
      <c r="Q1" s="2"/>
      <c r="R1" s="2"/>
      <c r="S1" s="2"/>
    </row>
    <row r="2" spans="1:40" ht="16.5" thickBot="1">
      <c r="A2" s="2"/>
      <c r="B2" s="4"/>
      <c r="C2" s="4"/>
      <c r="D2" s="4"/>
      <c r="E2" s="2"/>
      <c r="F2" s="2"/>
      <c r="G2" s="2"/>
      <c r="H2" s="2"/>
      <c r="I2" s="2"/>
      <c r="J2" s="2"/>
      <c r="K2" s="2"/>
      <c r="L2" s="2"/>
      <c r="M2" s="2"/>
      <c r="N2" s="2"/>
      <c r="O2" s="2"/>
      <c r="P2" s="2"/>
      <c r="Q2" s="2"/>
      <c r="R2" s="2"/>
      <c r="S2" s="18" t="s">
        <v>1</v>
      </c>
    </row>
    <row r="3" spans="1:40">
      <c r="A3" s="947" t="s">
        <v>0</v>
      </c>
      <c r="B3" s="950" t="s">
        <v>81</v>
      </c>
      <c r="C3" s="950"/>
      <c r="D3" s="950"/>
      <c r="E3" s="950"/>
      <c r="F3" s="942" t="s">
        <v>55</v>
      </c>
      <c r="G3" s="1011" t="s">
        <v>17</v>
      </c>
      <c r="H3" s="954"/>
      <c r="I3" s="954" t="s">
        <v>18</v>
      </c>
      <c r="J3" s="954"/>
      <c r="K3" s="954" t="s">
        <v>19</v>
      </c>
      <c r="L3" s="955"/>
      <c r="M3" s="940" t="s">
        <v>91</v>
      </c>
      <c r="N3" s="945" t="s">
        <v>92</v>
      </c>
      <c r="O3" s="936" t="s">
        <v>37</v>
      </c>
      <c r="P3" s="956" t="s">
        <v>38</v>
      </c>
      <c r="Q3" s="3"/>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5" t="s">
        <v>28</v>
      </c>
      <c r="H4" s="7" t="s">
        <v>29</v>
      </c>
      <c r="I4" s="7" t="s">
        <v>11</v>
      </c>
      <c r="J4" s="7" t="s">
        <v>15</v>
      </c>
      <c r="K4" s="7" t="s">
        <v>11</v>
      </c>
      <c r="L4" s="26" t="s">
        <v>15</v>
      </c>
      <c r="M4" s="941"/>
      <c r="N4" s="946"/>
      <c r="O4" s="937"/>
      <c r="P4" s="957"/>
      <c r="Q4" s="3"/>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16" t="s">
        <v>2</v>
      </c>
      <c r="H5" s="9" t="s">
        <v>3</v>
      </c>
      <c r="I5" s="9" t="s">
        <v>4</v>
      </c>
      <c r="J5" s="9" t="s">
        <v>5</v>
      </c>
      <c r="K5" s="9" t="s">
        <v>12</v>
      </c>
      <c r="L5" s="27" t="s">
        <v>13</v>
      </c>
      <c r="M5" s="25" t="s">
        <v>24</v>
      </c>
      <c r="N5" s="32" t="s">
        <v>26</v>
      </c>
      <c r="O5" s="10" t="s">
        <v>21</v>
      </c>
      <c r="P5" s="11" t="s">
        <v>6</v>
      </c>
      <c r="Q5" s="3"/>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G7</f>
        <v>90948</v>
      </c>
      <c r="H6" s="43">
        <f>H7</f>
        <v>27151</v>
      </c>
      <c r="I6" s="43">
        <f>I7</f>
        <v>48649</v>
      </c>
      <c r="J6" s="43">
        <f>J7</f>
        <v>3484</v>
      </c>
      <c r="K6" s="43">
        <f>+G6+I6</f>
        <v>139597</v>
      </c>
      <c r="L6" s="191">
        <f>L7</f>
        <v>30635</v>
      </c>
      <c r="M6" s="196"/>
      <c r="N6" s="45">
        <f>N7</f>
        <v>0</v>
      </c>
      <c r="O6" s="43">
        <f t="shared" ref="O6:O23" si="0">+K6-L6</f>
        <v>108962</v>
      </c>
      <c r="P6" s="46">
        <f>P7</f>
        <v>0</v>
      </c>
      <c r="Q6" s="47"/>
      <c r="R6" s="43">
        <f>R7</f>
        <v>0</v>
      </c>
      <c r="S6" s="46">
        <f>S7</f>
        <v>30635</v>
      </c>
      <c r="V6" s="39">
        <v>1</v>
      </c>
      <c r="W6" s="962" t="s">
        <v>14</v>
      </c>
      <c r="X6" s="962"/>
      <c r="Y6" s="962"/>
      <c r="Z6" s="962"/>
      <c r="AA6" s="35"/>
      <c r="AB6" s="42">
        <v>90948</v>
      </c>
      <c r="AC6" s="43">
        <v>27151</v>
      </c>
      <c r="AD6" s="43">
        <v>48649</v>
      </c>
      <c r="AE6" s="43">
        <v>3484</v>
      </c>
      <c r="AF6" s="43">
        <v>139597</v>
      </c>
      <c r="AG6" s="44">
        <v>30635</v>
      </c>
      <c r="AH6" s="45"/>
      <c r="AI6" s="45">
        <v>0</v>
      </c>
      <c r="AJ6" s="43">
        <v>108962</v>
      </c>
      <c r="AK6" s="46">
        <v>0</v>
      </c>
      <c r="AL6" s="47"/>
      <c r="AM6" s="43">
        <v>0</v>
      </c>
      <c r="AN6" s="46">
        <v>30635</v>
      </c>
    </row>
    <row r="7" spans="1:40">
      <c r="A7" s="36">
        <f>A6+1</f>
        <v>2</v>
      </c>
      <c r="B7" s="970" t="s">
        <v>47</v>
      </c>
      <c r="C7" s="970"/>
      <c r="D7" s="970"/>
      <c r="E7" s="970"/>
      <c r="F7" s="28"/>
      <c r="G7" s="48">
        <f>SUM(G8:G11)</f>
        <v>90948</v>
      </c>
      <c r="H7" s="49">
        <f>SUM(H8:H11)</f>
        <v>27151</v>
      </c>
      <c r="I7" s="49">
        <f>SUM(I8:I11)</f>
        <v>48649</v>
      </c>
      <c r="J7" s="49">
        <f>SUM(J8:J11)</f>
        <v>3484</v>
      </c>
      <c r="K7" s="49">
        <f t="shared" ref="K7:L23" si="1">+G7+I7</f>
        <v>139597</v>
      </c>
      <c r="L7" s="192">
        <f t="shared" si="1"/>
        <v>30635</v>
      </c>
      <c r="M7" s="197"/>
      <c r="N7" s="51">
        <f>SUM(N8:N11)</f>
        <v>0</v>
      </c>
      <c r="O7" s="49">
        <f t="shared" si="0"/>
        <v>108962</v>
      </c>
      <c r="P7" s="52">
        <f>SUM(P8:P11)</f>
        <v>0</v>
      </c>
      <c r="Q7" s="47"/>
      <c r="R7" s="49">
        <f>SUM(R8:R11)</f>
        <v>0</v>
      </c>
      <c r="S7" s="52">
        <f t="shared" ref="S7:S23" si="2">+L7+R7</f>
        <v>30635</v>
      </c>
      <c r="V7" s="36">
        <f>V6+1</f>
        <v>2</v>
      </c>
      <c r="W7" s="970" t="s">
        <v>47</v>
      </c>
      <c r="X7" s="970"/>
      <c r="Y7" s="970"/>
      <c r="Z7" s="970"/>
      <c r="AA7" s="28"/>
      <c r="AB7" s="48"/>
      <c r="AC7" s="49"/>
      <c r="AD7" s="49"/>
      <c r="AE7" s="49"/>
      <c r="AF7" s="49"/>
      <c r="AG7" s="50"/>
      <c r="AH7" s="51"/>
      <c r="AI7" s="51"/>
      <c r="AJ7" s="49"/>
      <c r="AK7" s="52"/>
      <c r="AL7" s="47"/>
      <c r="AM7" s="49"/>
      <c r="AN7" s="52"/>
    </row>
    <row r="8" spans="1:40">
      <c r="A8" s="20">
        <f>+A7+1</f>
        <v>3</v>
      </c>
      <c r="B8" s="6"/>
      <c r="C8" s="41" t="s">
        <v>48</v>
      </c>
      <c r="D8" s="78"/>
      <c r="E8" s="78"/>
      <c r="F8" s="29"/>
      <c r="G8" s="59">
        <v>855</v>
      </c>
      <c r="H8" s="60">
        <v>375</v>
      </c>
      <c r="I8" s="60">
        <v>16544</v>
      </c>
      <c r="J8" s="60">
        <v>34</v>
      </c>
      <c r="K8" s="60">
        <f t="shared" si="1"/>
        <v>17399</v>
      </c>
      <c r="L8" s="193">
        <f t="shared" si="1"/>
        <v>409</v>
      </c>
      <c r="M8" s="198">
        <v>95</v>
      </c>
      <c r="N8" s="62"/>
      <c r="O8" s="49">
        <f t="shared" si="0"/>
        <v>16990</v>
      </c>
      <c r="P8" s="63"/>
      <c r="Q8" s="58"/>
      <c r="R8" s="60"/>
      <c r="S8" s="63">
        <f t="shared" si="2"/>
        <v>409</v>
      </c>
      <c r="V8" s="20">
        <f t="shared" ref="V8:V18" si="3">+V7+1</f>
        <v>3</v>
      </c>
      <c r="W8" s="6"/>
      <c r="X8" s="41" t="s">
        <v>48</v>
      </c>
      <c r="Y8" s="78"/>
      <c r="Z8" s="78"/>
      <c r="AA8" s="29"/>
      <c r="AB8" s="59"/>
      <c r="AC8" s="60"/>
      <c r="AD8" s="60"/>
      <c r="AE8" s="60"/>
      <c r="AF8" s="60"/>
      <c r="AG8" s="61"/>
      <c r="AH8" s="62"/>
      <c r="AI8" s="62"/>
      <c r="AJ8" s="49"/>
      <c r="AK8" s="63"/>
      <c r="AL8" s="58"/>
      <c r="AM8" s="60"/>
      <c r="AN8" s="63"/>
    </row>
    <row r="9" spans="1:40">
      <c r="A9" s="20">
        <f>+A7+1</f>
        <v>3</v>
      </c>
      <c r="B9" s="6"/>
      <c r="C9" s="41" t="s">
        <v>48</v>
      </c>
      <c r="D9" s="78"/>
      <c r="E9" s="78"/>
      <c r="F9" s="29" t="s">
        <v>9</v>
      </c>
      <c r="G9" s="59">
        <v>16058</v>
      </c>
      <c r="H9" s="60">
        <v>9675</v>
      </c>
      <c r="I9" s="60">
        <v>30000</v>
      </c>
      <c r="J9" s="60">
        <v>1605</v>
      </c>
      <c r="K9" s="60">
        <f t="shared" si="1"/>
        <v>46058</v>
      </c>
      <c r="L9" s="193">
        <f t="shared" si="1"/>
        <v>11280</v>
      </c>
      <c r="M9" s="198">
        <v>95</v>
      </c>
      <c r="N9" s="62"/>
      <c r="O9" s="49">
        <f t="shared" si="0"/>
        <v>34778</v>
      </c>
      <c r="P9" s="63"/>
      <c r="Q9" s="58"/>
      <c r="R9" s="60"/>
      <c r="S9" s="63">
        <v>0</v>
      </c>
      <c r="V9" s="20">
        <f t="shared" si="3"/>
        <v>4</v>
      </c>
      <c r="W9" s="6"/>
      <c r="X9" s="41" t="s">
        <v>49</v>
      </c>
      <c r="Y9" s="78"/>
      <c r="Z9" s="78"/>
      <c r="AA9" s="29"/>
      <c r="AB9" s="59"/>
      <c r="AC9" s="60"/>
      <c r="AD9" s="60"/>
      <c r="AE9" s="60"/>
      <c r="AF9" s="60"/>
      <c r="AG9" s="61"/>
      <c r="AH9" s="62"/>
      <c r="AI9" s="62"/>
      <c r="AJ9" s="49"/>
      <c r="AK9" s="63"/>
      <c r="AL9" s="58"/>
      <c r="AM9" s="60"/>
      <c r="AN9" s="63"/>
    </row>
    <row r="10" spans="1:40">
      <c r="A10" s="20">
        <f>+A8+1</f>
        <v>4</v>
      </c>
      <c r="B10" s="6"/>
      <c r="C10" s="41" t="s">
        <v>49</v>
      </c>
      <c r="D10" s="78"/>
      <c r="E10" s="78"/>
      <c r="F10" s="29"/>
      <c r="G10" s="59">
        <v>32127</v>
      </c>
      <c r="H10" s="60">
        <v>10420</v>
      </c>
      <c r="I10" s="60">
        <v>2105</v>
      </c>
      <c r="J10" s="60">
        <v>0</v>
      </c>
      <c r="K10" s="60">
        <f>+G10+I10</f>
        <v>34232</v>
      </c>
      <c r="L10" s="193">
        <f t="shared" si="1"/>
        <v>10420</v>
      </c>
      <c r="M10" s="198">
        <v>95</v>
      </c>
      <c r="N10" s="62"/>
      <c r="O10" s="49">
        <f>+K10-L10</f>
        <v>23812</v>
      </c>
      <c r="P10" s="63"/>
      <c r="Q10" s="58"/>
      <c r="R10" s="60"/>
      <c r="S10" s="63">
        <v>0</v>
      </c>
      <c r="V10" s="20">
        <f t="shared" si="3"/>
        <v>5</v>
      </c>
      <c r="W10" s="6"/>
      <c r="X10" s="41" t="s">
        <v>50</v>
      </c>
      <c r="Y10" s="78"/>
      <c r="Z10" s="78"/>
      <c r="AA10" s="29"/>
      <c r="AB10" s="59"/>
      <c r="AC10" s="60"/>
      <c r="AD10" s="60"/>
      <c r="AE10" s="60"/>
      <c r="AF10" s="60"/>
      <c r="AG10" s="61"/>
      <c r="AH10" s="62"/>
      <c r="AI10" s="62"/>
      <c r="AJ10" s="49"/>
      <c r="AK10" s="63"/>
      <c r="AL10" s="58"/>
      <c r="AM10" s="60"/>
      <c r="AN10" s="63"/>
    </row>
    <row r="11" spans="1:40">
      <c r="A11" s="20">
        <v>8</v>
      </c>
      <c r="B11" s="6"/>
      <c r="C11" s="41" t="s">
        <v>50</v>
      </c>
      <c r="D11" s="78"/>
      <c r="E11" s="78"/>
      <c r="F11" s="29"/>
      <c r="G11" s="59">
        <v>41908</v>
      </c>
      <c r="H11" s="60">
        <v>6681</v>
      </c>
      <c r="I11" s="60">
        <v>0</v>
      </c>
      <c r="J11" s="60">
        <v>1845</v>
      </c>
      <c r="K11" s="60">
        <f t="shared" si="1"/>
        <v>41908</v>
      </c>
      <c r="L11" s="193">
        <f t="shared" si="1"/>
        <v>8526</v>
      </c>
      <c r="M11" s="198">
        <v>95</v>
      </c>
      <c r="N11" s="62"/>
      <c r="O11" s="49">
        <f t="shared" si="0"/>
        <v>33382</v>
      </c>
      <c r="P11" s="63"/>
      <c r="Q11" s="58"/>
      <c r="R11" s="60"/>
      <c r="S11" s="63">
        <f t="shared" si="2"/>
        <v>8526</v>
      </c>
      <c r="V11" s="20">
        <f t="shared" si="3"/>
        <v>6</v>
      </c>
      <c r="W11" s="6"/>
      <c r="X11" s="6"/>
      <c r="Y11" s="969" t="s">
        <v>16</v>
      </c>
      <c r="Z11" s="969"/>
      <c r="AA11" s="29"/>
      <c r="AB11" s="53"/>
      <c r="AC11" s="54"/>
      <c r="AD11" s="54"/>
      <c r="AE11" s="54"/>
      <c r="AF11" s="54">
        <f t="shared" ref="AF11:AG17" si="4">+AB11+AD11</f>
        <v>0</v>
      </c>
      <c r="AG11" s="55">
        <f t="shared" si="4"/>
        <v>0</v>
      </c>
      <c r="AH11" s="56"/>
      <c r="AI11" s="56"/>
      <c r="AJ11" s="49">
        <f t="shared" ref="AJ11:AJ17" si="5">+AF11-AG11</f>
        <v>0</v>
      </c>
      <c r="AK11" s="57"/>
      <c r="AL11" s="58"/>
      <c r="AM11" s="54"/>
      <c r="AN11" s="57">
        <f t="shared" ref="AN11:AN17" si="6">+AG11+AM11</f>
        <v>0</v>
      </c>
    </row>
    <row r="12" spans="1:40">
      <c r="A12" s="19">
        <v>9</v>
      </c>
      <c r="B12" s="963" t="s">
        <v>25</v>
      </c>
      <c r="C12" s="964"/>
      <c r="D12" s="964"/>
      <c r="E12" s="965"/>
      <c r="F12" s="38"/>
      <c r="G12" s="64">
        <f>G13+G15</f>
        <v>2649</v>
      </c>
      <c r="H12" s="65">
        <f>H13+H15</f>
        <v>3128</v>
      </c>
      <c r="I12" s="65">
        <f>I13+I15</f>
        <v>0</v>
      </c>
      <c r="J12" s="65">
        <f>J13+J15</f>
        <v>0</v>
      </c>
      <c r="K12" s="65">
        <f t="shared" si="1"/>
        <v>2649</v>
      </c>
      <c r="L12" s="194">
        <f t="shared" si="1"/>
        <v>3128</v>
      </c>
      <c r="M12" s="199"/>
      <c r="N12" s="67">
        <f>N13+N15</f>
        <v>0</v>
      </c>
      <c r="O12" s="65">
        <f t="shared" si="0"/>
        <v>-479</v>
      </c>
      <c r="P12" s="68">
        <f>P13+P15</f>
        <v>0</v>
      </c>
      <c r="Q12" s="47"/>
      <c r="R12" s="65">
        <f>R13+R15</f>
        <v>0</v>
      </c>
      <c r="S12" s="68">
        <f t="shared" si="2"/>
        <v>3128</v>
      </c>
      <c r="V12" s="19">
        <f t="shared" si="3"/>
        <v>7</v>
      </c>
      <c r="W12" s="963" t="s">
        <v>25</v>
      </c>
      <c r="X12" s="964"/>
      <c r="Y12" s="964"/>
      <c r="Z12" s="965"/>
      <c r="AA12" s="38"/>
      <c r="AB12" s="64">
        <v>2649</v>
      </c>
      <c r="AC12" s="65">
        <v>3128</v>
      </c>
      <c r="AD12" s="65">
        <v>0</v>
      </c>
      <c r="AE12" s="65">
        <v>0</v>
      </c>
      <c r="AF12" s="65">
        <v>2649</v>
      </c>
      <c r="AG12" s="66">
        <v>3128</v>
      </c>
      <c r="AH12" s="67"/>
      <c r="AI12" s="67">
        <v>0</v>
      </c>
      <c r="AJ12" s="65">
        <v>-479</v>
      </c>
      <c r="AK12" s="68">
        <v>0</v>
      </c>
      <c r="AL12" s="47"/>
      <c r="AM12" s="65">
        <v>0</v>
      </c>
      <c r="AN12" s="68">
        <v>3128</v>
      </c>
    </row>
    <row r="13" spans="1:40">
      <c r="A13" s="36">
        <v>10</v>
      </c>
      <c r="B13" s="966" t="s">
        <v>82</v>
      </c>
      <c r="C13" s="967"/>
      <c r="D13" s="967"/>
      <c r="E13" s="968"/>
      <c r="F13" s="37"/>
      <c r="G13" s="48">
        <f>G14</f>
        <v>2649</v>
      </c>
      <c r="H13" s="49">
        <f>H14</f>
        <v>2697</v>
      </c>
      <c r="I13" s="49">
        <f>I14</f>
        <v>0</v>
      </c>
      <c r="J13" s="49">
        <f>J14</f>
        <v>0</v>
      </c>
      <c r="K13" s="49">
        <f>+G13+I13</f>
        <v>2649</v>
      </c>
      <c r="L13" s="192">
        <f t="shared" si="1"/>
        <v>2697</v>
      </c>
      <c r="M13" s="197"/>
      <c r="N13" s="51">
        <f>N14</f>
        <v>0</v>
      </c>
      <c r="O13" s="49">
        <f>+K13-L13</f>
        <v>-48</v>
      </c>
      <c r="P13" s="52">
        <f>P14</f>
        <v>0</v>
      </c>
      <c r="Q13" s="47"/>
      <c r="R13" s="49">
        <f>R14</f>
        <v>0</v>
      </c>
      <c r="S13" s="52">
        <f>+L13+R13</f>
        <v>2697</v>
      </c>
      <c r="V13" s="36">
        <f t="shared" si="3"/>
        <v>8</v>
      </c>
      <c r="W13" s="966" t="s">
        <v>35</v>
      </c>
      <c r="X13" s="967"/>
      <c r="Y13" s="967"/>
      <c r="Z13" s="968"/>
      <c r="AA13" s="37"/>
      <c r="AB13" s="48"/>
      <c r="AC13" s="49"/>
      <c r="AD13" s="49"/>
      <c r="AE13" s="49"/>
      <c r="AF13" s="49">
        <f t="shared" si="4"/>
        <v>0</v>
      </c>
      <c r="AG13" s="50">
        <f t="shared" si="4"/>
        <v>0</v>
      </c>
      <c r="AH13" s="51"/>
      <c r="AI13" s="51"/>
      <c r="AJ13" s="49">
        <f t="shared" si="5"/>
        <v>0</v>
      </c>
      <c r="AK13" s="52"/>
      <c r="AL13" s="47"/>
      <c r="AM13" s="49"/>
      <c r="AN13" s="52">
        <f t="shared" si="6"/>
        <v>0</v>
      </c>
    </row>
    <row r="14" spans="1:40">
      <c r="A14" s="20">
        <v>11</v>
      </c>
      <c r="B14" s="6"/>
      <c r="C14" s="6"/>
      <c r="D14" s="1012" t="s">
        <v>89</v>
      </c>
      <c r="E14" s="1012"/>
      <c r="F14" s="29"/>
      <c r="G14" s="59">
        <v>2649</v>
      </c>
      <c r="H14" s="60">
        <v>2697</v>
      </c>
      <c r="I14" s="60">
        <v>0</v>
      </c>
      <c r="J14" s="60"/>
      <c r="K14" s="60">
        <f>+G14+I14</f>
        <v>2649</v>
      </c>
      <c r="L14" s="193">
        <f t="shared" si="1"/>
        <v>2697</v>
      </c>
      <c r="M14" s="198">
        <v>85</v>
      </c>
      <c r="N14" s="62"/>
      <c r="O14" s="60">
        <f>+K14-L14</f>
        <v>-48</v>
      </c>
      <c r="P14" s="63"/>
      <c r="Q14" s="58"/>
      <c r="R14" s="60"/>
      <c r="S14" s="63">
        <f>+L14+R14</f>
        <v>2697</v>
      </c>
      <c r="V14" s="20">
        <f t="shared" si="3"/>
        <v>9</v>
      </c>
      <c r="W14" s="6"/>
      <c r="X14" s="6"/>
      <c r="Y14" s="969" t="s">
        <v>51</v>
      </c>
      <c r="Z14" s="969"/>
      <c r="AA14" s="29"/>
      <c r="AB14" s="59"/>
      <c r="AC14" s="60"/>
      <c r="AD14" s="60"/>
      <c r="AE14" s="60"/>
      <c r="AF14" s="60">
        <f t="shared" si="4"/>
        <v>0</v>
      </c>
      <c r="AG14" s="61">
        <f t="shared" si="4"/>
        <v>0</v>
      </c>
      <c r="AH14" s="62"/>
      <c r="AI14" s="62"/>
      <c r="AJ14" s="60">
        <f t="shared" si="5"/>
        <v>0</v>
      </c>
      <c r="AK14" s="63"/>
      <c r="AL14" s="58"/>
      <c r="AM14" s="60"/>
      <c r="AN14" s="63">
        <f t="shared" si="6"/>
        <v>0</v>
      </c>
    </row>
    <row r="15" spans="1:40">
      <c r="A15" s="36">
        <v>12</v>
      </c>
      <c r="B15" s="966" t="s">
        <v>83</v>
      </c>
      <c r="C15" s="967"/>
      <c r="D15" s="967"/>
      <c r="E15" s="968"/>
      <c r="F15" s="37"/>
      <c r="G15" s="48">
        <f t="shared" ref="G15:J16" si="7">G16</f>
        <v>0</v>
      </c>
      <c r="H15" s="49">
        <f t="shared" si="7"/>
        <v>431</v>
      </c>
      <c r="I15" s="49">
        <f t="shared" si="7"/>
        <v>0</v>
      </c>
      <c r="J15" s="49">
        <f t="shared" si="7"/>
        <v>0</v>
      </c>
      <c r="K15" s="49">
        <f t="shared" si="1"/>
        <v>0</v>
      </c>
      <c r="L15" s="192">
        <f t="shared" si="1"/>
        <v>431</v>
      </c>
      <c r="M15" s="197"/>
      <c r="N15" s="51">
        <f>N16</f>
        <v>0</v>
      </c>
      <c r="O15" s="49">
        <f t="shared" si="0"/>
        <v>-431</v>
      </c>
      <c r="P15" s="52">
        <f>P16</f>
        <v>0</v>
      </c>
      <c r="Q15" s="47"/>
      <c r="R15" s="49">
        <f>R16</f>
        <v>0</v>
      </c>
      <c r="S15" s="52">
        <f t="shared" si="2"/>
        <v>431</v>
      </c>
      <c r="V15" s="19">
        <f t="shared" si="3"/>
        <v>10</v>
      </c>
      <c r="W15" s="963" t="s">
        <v>23</v>
      </c>
      <c r="X15" s="964"/>
      <c r="Y15" s="964"/>
      <c r="Z15" s="965"/>
      <c r="AA15" s="38"/>
      <c r="AB15" s="64">
        <v>0</v>
      </c>
      <c r="AC15" s="65">
        <v>18046</v>
      </c>
      <c r="AD15" s="65">
        <v>0</v>
      </c>
      <c r="AE15" s="65">
        <v>1505</v>
      </c>
      <c r="AF15" s="65">
        <v>0</v>
      </c>
      <c r="AG15" s="66">
        <v>19551</v>
      </c>
      <c r="AH15" s="67"/>
      <c r="AI15" s="67">
        <v>0</v>
      </c>
      <c r="AJ15" s="65">
        <v>-19551</v>
      </c>
      <c r="AK15" s="68">
        <v>0</v>
      </c>
      <c r="AL15" s="47"/>
      <c r="AM15" s="65">
        <v>0</v>
      </c>
      <c r="AN15" s="68">
        <v>19551</v>
      </c>
    </row>
    <row r="16" spans="1:40">
      <c r="A16" s="36">
        <v>13</v>
      </c>
      <c r="B16" s="6"/>
      <c r="C16" s="185" t="s">
        <v>88</v>
      </c>
      <c r="D16" s="186"/>
      <c r="E16" s="186"/>
      <c r="F16" s="187"/>
      <c r="G16" s="59">
        <f>G17</f>
        <v>0</v>
      </c>
      <c r="H16" s="60">
        <f>H17</f>
        <v>431</v>
      </c>
      <c r="I16" s="60">
        <f t="shared" si="7"/>
        <v>0</v>
      </c>
      <c r="J16" s="60">
        <f t="shared" si="7"/>
        <v>0</v>
      </c>
      <c r="K16" s="60">
        <f>K17</f>
        <v>0</v>
      </c>
      <c r="L16" s="193">
        <f>L17</f>
        <v>431</v>
      </c>
      <c r="M16" s="198">
        <v>85</v>
      </c>
      <c r="N16" s="60">
        <f>N17</f>
        <v>0</v>
      </c>
      <c r="O16" s="60">
        <f>O17</f>
        <v>-431</v>
      </c>
      <c r="P16" s="63"/>
      <c r="Q16" s="74"/>
      <c r="R16" s="60">
        <f>R17</f>
        <v>0</v>
      </c>
      <c r="S16" s="63">
        <f>S17</f>
        <v>431</v>
      </c>
      <c r="V16" s="36">
        <f t="shared" si="3"/>
        <v>11</v>
      </c>
      <c r="W16" s="966" t="s">
        <v>35</v>
      </c>
      <c r="X16" s="967"/>
      <c r="Y16" s="967"/>
      <c r="Z16" s="968"/>
      <c r="AA16" s="37"/>
      <c r="AB16" s="48"/>
      <c r="AC16" s="49"/>
      <c r="AD16" s="49"/>
      <c r="AE16" s="49"/>
      <c r="AF16" s="49">
        <f t="shared" si="4"/>
        <v>0</v>
      </c>
      <c r="AG16" s="50">
        <f t="shared" si="4"/>
        <v>0</v>
      </c>
      <c r="AH16" s="51"/>
      <c r="AI16" s="51"/>
      <c r="AJ16" s="49">
        <f t="shared" si="5"/>
        <v>0</v>
      </c>
      <c r="AK16" s="52"/>
      <c r="AL16" s="47"/>
      <c r="AM16" s="49"/>
      <c r="AN16" s="52">
        <f t="shared" si="6"/>
        <v>0</v>
      </c>
    </row>
    <row r="17" spans="1:40" ht="15.75" thickBot="1">
      <c r="A17" s="20">
        <v>14</v>
      </c>
      <c r="B17" s="6"/>
      <c r="C17" s="6"/>
      <c r="D17" s="1013" t="s">
        <v>90</v>
      </c>
      <c r="E17" s="1013"/>
      <c r="F17" s="29"/>
      <c r="G17" s="59">
        <v>0</v>
      </c>
      <c r="H17" s="60">
        <v>431</v>
      </c>
      <c r="I17" s="60">
        <v>0</v>
      </c>
      <c r="J17" s="60">
        <v>0</v>
      </c>
      <c r="K17" s="60">
        <f t="shared" si="1"/>
        <v>0</v>
      </c>
      <c r="L17" s="193">
        <f t="shared" si="1"/>
        <v>431</v>
      </c>
      <c r="M17" s="198">
        <v>85</v>
      </c>
      <c r="N17" s="62">
        <v>0</v>
      </c>
      <c r="O17" s="60">
        <f t="shared" si="0"/>
        <v>-431</v>
      </c>
      <c r="P17" s="63"/>
      <c r="Q17" s="58"/>
      <c r="R17" s="60"/>
      <c r="S17" s="63">
        <f t="shared" si="2"/>
        <v>431</v>
      </c>
      <c r="V17" s="20">
        <f t="shared" si="3"/>
        <v>12</v>
      </c>
      <c r="W17" s="6"/>
      <c r="X17" s="6"/>
      <c r="Y17" s="969" t="s">
        <v>51</v>
      </c>
      <c r="Z17" s="969"/>
      <c r="AA17" s="29"/>
      <c r="AB17" s="53"/>
      <c r="AC17" s="54"/>
      <c r="AD17" s="54"/>
      <c r="AE17" s="54"/>
      <c r="AF17" s="54">
        <f t="shared" si="4"/>
        <v>0</v>
      </c>
      <c r="AG17" s="55">
        <f t="shared" si="4"/>
        <v>0</v>
      </c>
      <c r="AH17" s="56"/>
      <c r="AI17" s="56"/>
      <c r="AJ17" s="54">
        <f t="shared" si="5"/>
        <v>0</v>
      </c>
      <c r="AK17" s="57"/>
      <c r="AL17" s="58"/>
      <c r="AM17" s="54"/>
      <c r="AN17" s="57">
        <f t="shared" si="6"/>
        <v>0</v>
      </c>
    </row>
    <row r="18" spans="1:40" ht="15.75" thickBot="1">
      <c r="A18" s="19">
        <v>15</v>
      </c>
      <c r="B18" s="963" t="s">
        <v>84</v>
      </c>
      <c r="C18" s="964"/>
      <c r="D18" s="964"/>
      <c r="E18" s="965"/>
      <c r="F18" s="38"/>
      <c r="G18" s="64">
        <f>G19+G20+G21+G22+G23</f>
        <v>0</v>
      </c>
      <c r="H18" s="65">
        <f>H19+H20+H21+H22+H23</f>
        <v>18046</v>
      </c>
      <c r="I18" s="65">
        <f>I19+I20+I21+I22+I23</f>
        <v>0</v>
      </c>
      <c r="J18" s="65">
        <f>J19+J20+J21+J22+J23</f>
        <v>1505</v>
      </c>
      <c r="K18" s="65">
        <f t="shared" si="1"/>
        <v>0</v>
      </c>
      <c r="L18" s="194">
        <f t="shared" si="1"/>
        <v>19551</v>
      </c>
      <c r="M18" s="199"/>
      <c r="N18" s="67">
        <f>N19+N20+N21+N22+N23</f>
        <v>0</v>
      </c>
      <c r="O18" s="65">
        <f t="shared" si="0"/>
        <v>-19551</v>
      </c>
      <c r="P18" s="68">
        <f>P19+P20+P21+P22+P23</f>
        <v>0</v>
      </c>
      <c r="Q18" s="47"/>
      <c r="R18" s="65">
        <f>R19+R20+R21+R22+R23</f>
        <v>0</v>
      </c>
      <c r="S18" s="68">
        <f t="shared" si="2"/>
        <v>19551</v>
      </c>
      <c r="V18" s="21">
        <f t="shared" si="3"/>
        <v>13</v>
      </c>
      <c r="W18" s="24" t="s">
        <v>22</v>
      </c>
      <c r="X18" s="24"/>
      <c r="Y18" s="24"/>
      <c r="Z18" s="24"/>
      <c r="AA18" s="30"/>
      <c r="AB18" s="69">
        <f t="shared" ref="AB18:AK18" si="8">+AB6+AB12+AB15</f>
        <v>93597</v>
      </c>
      <c r="AC18" s="70">
        <f t="shared" si="8"/>
        <v>48325</v>
      </c>
      <c r="AD18" s="70">
        <f t="shared" si="8"/>
        <v>48649</v>
      </c>
      <c r="AE18" s="70">
        <f t="shared" si="8"/>
        <v>4989</v>
      </c>
      <c r="AF18" s="70">
        <f t="shared" si="8"/>
        <v>142246</v>
      </c>
      <c r="AG18" s="71">
        <f t="shared" si="8"/>
        <v>53314</v>
      </c>
      <c r="AH18" s="72">
        <f t="shared" si="8"/>
        <v>0</v>
      </c>
      <c r="AI18" s="72">
        <f t="shared" si="8"/>
        <v>0</v>
      </c>
      <c r="AJ18" s="70">
        <f t="shared" si="8"/>
        <v>88932</v>
      </c>
      <c r="AK18" s="73">
        <f t="shared" si="8"/>
        <v>0</v>
      </c>
      <c r="AL18" s="47"/>
      <c r="AM18" s="70">
        <f>+AM6+AM12+AM15</f>
        <v>0</v>
      </c>
      <c r="AN18" s="73">
        <f>+AN6+AN12+AN15</f>
        <v>53314</v>
      </c>
    </row>
    <row r="19" spans="1:40">
      <c r="A19" s="36">
        <v>16</v>
      </c>
      <c r="B19" s="966" t="s">
        <v>85</v>
      </c>
      <c r="C19" s="967"/>
      <c r="D19" s="967"/>
      <c r="E19" s="968"/>
      <c r="F19" s="37"/>
      <c r="G19" s="48">
        <v>0</v>
      </c>
      <c r="H19" s="49">
        <f>172+6415</f>
        <v>6587</v>
      </c>
      <c r="I19" s="49">
        <v>0</v>
      </c>
      <c r="J19" s="49">
        <v>0</v>
      </c>
      <c r="K19" s="49">
        <f>+G19+I19</f>
        <v>0</v>
      </c>
      <c r="L19" s="192">
        <f t="shared" si="1"/>
        <v>6587</v>
      </c>
      <c r="M19" s="197">
        <v>85</v>
      </c>
      <c r="N19" s="51"/>
      <c r="O19" s="49">
        <f>+K19-L19</f>
        <v>-6587</v>
      </c>
      <c r="P19" s="52"/>
      <c r="Q19" s="47"/>
      <c r="R19" s="49"/>
      <c r="S19" s="52">
        <f>+L19+R19</f>
        <v>6587</v>
      </c>
    </row>
    <row r="20" spans="1:40">
      <c r="A20" s="36">
        <v>17</v>
      </c>
      <c r="B20" s="966" t="s">
        <v>85</v>
      </c>
      <c r="C20" s="967"/>
      <c r="D20" s="967"/>
      <c r="E20" s="968"/>
      <c r="F20" s="37" t="s">
        <v>9</v>
      </c>
      <c r="G20" s="48">
        <v>0</v>
      </c>
      <c r="H20" s="49">
        <v>5356</v>
      </c>
      <c r="I20" s="49">
        <v>0</v>
      </c>
      <c r="J20" s="49">
        <v>1183</v>
      </c>
      <c r="K20" s="49">
        <f t="shared" si="1"/>
        <v>0</v>
      </c>
      <c r="L20" s="192">
        <f t="shared" si="1"/>
        <v>6539</v>
      </c>
      <c r="M20" s="197">
        <v>85</v>
      </c>
      <c r="N20" s="51"/>
      <c r="O20" s="49">
        <f t="shared" si="0"/>
        <v>-6539</v>
      </c>
      <c r="P20" s="52"/>
      <c r="Q20" s="47"/>
      <c r="R20" s="49"/>
      <c r="S20" s="52">
        <f t="shared" si="2"/>
        <v>6539</v>
      </c>
    </row>
    <row r="21" spans="1:40">
      <c r="A21" s="36">
        <v>18</v>
      </c>
      <c r="B21" s="966" t="s">
        <v>86</v>
      </c>
      <c r="C21" s="967"/>
      <c r="D21" s="967"/>
      <c r="E21" s="968"/>
      <c r="F21" s="37"/>
      <c r="G21" s="48">
        <v>0</v>
      </c>
      <c r="H21" s="49">
        <f>1691+2585</f>
        <v>4276</v>
      </c>
      <c r="I21" s="49">
        <v>0</v>
      </c>
      <c r="J21" s="49">
        <v>60</v>
      </c>
      <c r="K21" s="49">
        <f t="shared" si="1"/>
        <v>0</v>
      </c>
      <c r="L21" s="192">
        <f t="shared" si="1"/>
        <v>4336</v>
      </c>
      <c r="M21" s="197">
        <v>85</v>
      </c>
      <c r="N21" s="51"/>
      <c r="O21" s="49">
        <f t="shared" si="0"/>
        <v>-4336</v>
      </c>
      <c r="P21" s="52"/>
      <c r="Q21" s="47"/>
      <c r="R21" s="49"/>
      <c r="S21" s="52">
        <f t="shared" si="2"/>
        <v>4336</v>
      </c>
    </row>
    <row r="22" spans="1:40">
      <c r="A22" s="36">
        <v>19</v>
      </c>
      <c r="B22" s="966" t="s">
        <v>86</v>
      </c>
      <c r="C22" s="967"/>
      <c r="D22" s="967"/>
      <c r="E22" s="968"/>
      <c r="F22" s="37" t="s">
        <v>9</v>
      </c>
      <c r="G22" s="48">
        <v>0</v>
      </c>
      <c r="H22" s="49">
        <v>1467</v>
      </c>
      <c r="I22" s="49">
        <v>0</v>
      </c>
      <c r="J22" s="49">
        <v>262</v>
      </c>
      <c r="K22" s="49">
        <f>+G22+I22</f>
        <v>0</v>
      </c>
      <c r="L22" s="192">
        <f t="shared" si="1"/>
        <v>1729</v>
      </c>
      <c r="M22" s="197">
        <v>85</v>
      </c>
      <c r="N22" s="51"/>
      <c r="O22" s="49">
        <f>+K22-L22</f>
        <v>-1729</v>
      </c>
      <c r="P22" s="52"/>
      <c r="Q22" s="47"/>
      <c r="R22" s="49"/>
      <c r="S22" s="52">
        <f>+L22+R22</f>
        <v>1729</v>
      </c>
    </row>
    <row r="23" spans="1:40" ht="15.75" thickBot="1">
      <c r="A23" s="184">
        <v>20</v>
      </c>
      <c r="B23" s="1008" t="s">
        <v>87</v>
      </c>
      <c r="C23" s="1009"/>
      <c r="D23" s="1009"/>
      <c r="E23" s="1010"/>
      <c r="F23" s="188" t="s">
        <v>9</v>
      </c>
      <c r="G23" s="189">
        <v>0</v>
      </c>
      <c r="H23" s="190">
        <v>360</v>
      </c>
      <c r="I23" s="190">
        <v>0</v>
      </c>
      <c r="J23" s="190">
        <v>0</v>
      </c>
      <c r="K23" s="190">
        <f t="shared" si="1"/>
        <v>0</v>
      </c>
      <c r="L23" s="195">
        <f t="shared" si="1"/>
        <v>360</v>
      </c>
      <c r="M23" s="200">
        <v>85</v>
      </c>
      <c r="N23" s="201"/>
      <c r="O23" s="190">
        <f t="shared" si="0"/>
        <v>-360</v>
      </c>
      <c r="P23" s="202"/>
      <c r="Q23" s="47"/>
      <c r="R23" s="49"/>
      <c r="S23" s="52">
        <f t="shared" si="2"/>
        <v>360</v>
      </c>
    </row>
    <row r="24" spans="1:40" ht="15.75" thickBot="1">
      <c r="A24" s="21">
        <v>21</v>
      </c>
      <c r="B24" s="24" t="s">
        <v>22</v>
      </c>
      <c r="C24" s="24"/>
      <c r="D24" s="24"/>
      <c r="E24" s="24"/>
      <c r="F24" s="30"/>
      <c r="G24" s="70">
        <f t="shared" ref="G24:P24" si="9">+G6+G12+G18</f>
        <v>93597</v>
      </c>
      <c r="H24" s="70">
        <f t="shared" si="9"/>
        <v>48325</v>
      </c>
      <c r="I24" s="70">
        <f t="shared" si="9"/>
        <v>48649</v>
      </c>
      <c r="J24" s="70">
        <f t="shared" si="9"/>
        <v>4989</v>
      </c>
      <c r="K24" s="70">
        <f t="shared" si="9"/>
        <v>142246</v>
      </c>
      <c r="L24" s="71">
        <f t="shared" si="9"/>
        <v>53314</v>
      </c>
      <c r="M24" s="72">
        <f t="shared" si="9"/>
        <v>0</v>
      </c>
      <c r="N24" s="72">
        <f t="shared" si="9"/>
        <v>0</v>
      </c>
      <c r="O24" s="70">
        <f t="shared" si="9"/>
        <v>88932</v>
      </c>
      <c r="P24" s="73">
        <f t="shared" si="9"/>
        <v>0</v>
      </c>
      <c r="Q24" s="47"/>
      <c r="R24" s="70">
        <f>+R6+R12+R18</f>
        <v>0</v>
      </c>
      <c r="S24" s="73">
        <f>+S6+S12+S18</f>
        <v>53314</v>
      </c>
    </row>
  </sheetData>
  <mergeCells count="46">
    <mergeCell ref="W15:Z15"/>
    <mergeCell ref="W7:Z7"/>
    <mergeCell ref="Y11:Z11"/>
    <mergeCell ref="W12:Z12"/>
    <mergeCell ref="W13:Z13"/>
    <mergeCell ref="Y14:Z14"/>
    <mergeCell ref="AI3:AI4"/>
    <mergeCell ref="AJ3:AJ4"/>
    <mergeCell ref="AK3:AK4"/>
    <mergeCell ref="AM3:AM4"/>
    <mergeCell ref="AN3:AN4"/>
    <mergeCell ref="AF3:AG3"/>
    <mergeCell ref="AH3:AH4"/>
    <mergeCell ref="B19:E19"/>
    <mergeCell ref="B20:E20"/>
    <mergeCell ref="B21:E21"/>
    <mergeCell ref="B13:E13"/>
    <mergeCell ref="D14:E14"/>
    <mergeCell ref="B15:E15"/>
    <mergeCell ref="D17:E17"/>
    <mergeCell ref="W6:Z6"/>
    <mergeCell ref="W3:Z5"/>
    <mergeCell ref="AA3:AA5"/>
    <mergeCell ref="AB3:AC3"/>
    <mergeCell ref="AD3:AE3"/>
    <mergeCell ref="W16:Z16"/>
    <mergeCell ref="Y17:Z17"/>
    <mergeCell ref="B23:E23"/>
    <mergeCell ref="V3:V5"/>
    <mergeCell ref="A3:A5"/>
    <mergeCell ref="B3:E5"/>
    <mergeCell ref="F3:F5"/>
    <mergeCell ref="G3:H3"/>
    <mergeCell ref="I3:J3"/>
    <mergeCell ref="B6:E6"/>
    <mergeCell ref="B7:E7"/>
    <mergeCell ref="B12:E12"/>
    <mergeCell ref="B22:E22"/>
    <mergeCell ref="R3:R4"/>
    <mergeCell ref="S3:S4"/>
    <mergeCell ref="B18:E18"/>
    <mergeCell ref="K3:L3"/>
    <mergeCell ref="M3:M4"/>
    <mergeCell ref="N3:N4"/>
    <mergeCell ref="O3:O4"/>
    <mergeCell ref="P3:P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
  <sheetViews>
    <sheetView zoomScale="85" zoomScaleNormal="85" workbookViewId="0">
      <selection sqref="A1:S1"/>
    </sheetView>
  </sheetViews>
  <sheetFormatPr defaultRowHeight="15"/>
  <cols>
    <col min="1" max="1" width="4" customWidth="1"/>
    <col min="2" max="2" width="2.28515625" customWidth="1"/>
    <col min="3" max="3" width="4.7109375" customWidth="1"/>
    <col min="4" max="4" width="7.7109375" customWidth="1"/>
    <col min="5" max="5" width="42.85546875" customWidth="1"/>
    <col min="6" max="6" width="7.28515625" customWidth="1"/>
    <col min="7" max="8" width="12.42578125" customWidth="1"/>
    <col min="9" max="9" width="12.28515625" customWidth="1"/>
    <col min="10" max="10" width="12.42578125" customWidth="1"/>
    <col min="11" max="11" width="12.28515625" customWidth="1"/>
    <col min="12" max="12" width="12.42578125" customWidth="1"/>
    <col min="13" max="13" width="12.28515625" customWidth="1"/>
    <col min="14" max="15" width="12.42578125" customWidth="1"/>
    <col min="16" max="16" width="12.28515625" customWidth="1"/>
    <col min="17" max="17" width="12.28515625" style="1" customWidth="1"/>
    <col min="18" max="19" width="12.42578125" customWidth="1"/>
    <col min="20" max="20" width="3" customWidth="1"/>
    <col min="21" max="21" width="1.425781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1035" t="s">
        <v>93</v>
      </c>
      <c r="B1" s="1035"/>
      <c r="C1" s="1035"/>
      <c r="D1" s="1035"/>
      <c r="E1" s="1035"/>
      <c r="F1" s="1035"/>
      <c r="G1" s="1035"/>
      <c r="H1" s="1035"/>
      <c r="I1" s="1035"/>
      <c r="J1" s="1035"/>
      <c r="K1" s="1035"/>
      <c r="L1" s="1035"/>
      <c r="M1" s="1035"/>
      <c r="N1" s="1035"/>
      <c r="O1" s="1035"/>
      <c r="P1" s="1035"/>
      <c r="Q1" s="1035"/>
      <c r="R1" s="1035"/>
      <c r="S1" s="1035"/>
    </row>
    <row r="2" spans="1:40" ht="15.75" thickBot="1">
      <c r="A2" s="1036" t="s">
        <v>94</v>
      </c>
      <c r="B2" s="1036"/>
      <c r="C2" s="1036"/>
      <c r="D2" s="1036"/>
      <c r="E2" s="1036"/>
      <c r="F2" s="1036"/>
      <c r="G2" s="1036"/>
      <c r="H2" s="1036"/>
      <c r="I2" s="1036"/>
      <c r="J2" s="1036"/>
      <c r="K2" s="1036"/>
      <c r="L2" s="1036"/>
      <c r="M2" s="1036"/>
      <c r="N2" s="1036"/>
      <c r="O2" s="1036"/>
      <c r="P2" s="1036"/>
      <c r="Q2" s="1036"/>
      <c r="R2" s="1036"/>
      <c r="S2" s="1036"/>
    </row>
    <row r="3" spans="1:40">
      <c r="A3" s="1037" t="s">
        <v>95</v>
      </c>
      <c r="B3" s="1038" t="s">
        <v>96</v>
      </c>
      <c r="C3" s="1038"/>
      <c r="D3" s="1038"/>
      <c r="E3" s="1038"/>
      <c r="F3" s="1039" t="s">
        <v>97</v>
      </c>
      <c r="G3" s="1031" t="s">
        <v>98</v>
      </c>
      <c r="H3" s="1031"/>
      <c r="I3" s="1031" t="s">
        <v>99</v>
      </c>
      <c r="J3" s="1031"/>
      <c r="K3" s="1031" t="s">
        <v>100</v>
      </c>
      <c r="L3" s="1031"/>
      <c r="M3" s="1040" t="s">
        <v>101</v>
      </c>
      <c r="N3" s="1040" t="s">
        <v>102</v>
      </c>
      <c r="O3" s="1031" t="s">
        <v>103</v>
      </c>
      <c r="P3" s="1031" t="s">
        <v>104</v>
      </c>
      <c r="R3" s="1031" t="s">
        <v>105</v>
      </c>
      <c r="S3" s="1032"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1037"/>
      <c r="B4" s="1038"/>
      <c r="C4" s="1038"/>
      <c r="D4" s="1038"/>
      <c r="E4" s="1038"/>
      <c r="F4" s="1039"/>
      <c r="G4" s="204" t="s">
        <v>106</v>
      </c>
      <c r="H4" s="204" t="s">
        <v>107</v>
      </c>
      <c r="I4" s="204" t="s">
        <v>108</v>
      </c>
      <c r="J4" s="204" t="s">
        <v>109</v>
      </c>
      <c r="K4" s="204" t="s">
        <v>108</v>
      </c>
      <c r="L4" s="204" t="s">
        <v>109</v>
      </c>
      <c r="M4" s="1040"/>
      <c r="N4" s="1040"/>
      <c r="O4" s="1031"/>
      <c r="P4" s="1031"/>
      <c r="R4" s="1031"/>
      <c r="S4" s="1032"/>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037"/>
      <c r="B5" s="1038"/>
      <c r="C5" s="1038"/>
      <c r="D5" s="1038"/>
      <c r="E5" s="1038"/>
      <c r="F5" s="1039"/>
      <c r="G5" s="203" t="s">
        <v>2</v>
      </c>
      <c r="H5" s="203" t="s">
        <v>3</v>
      </c>
      <c r="I5" s="203" t="s">
        <v>4</v>
      </c>
      <c r="J5" s="203" t="s">
        <v>5</v>
      </c>
      <c r="K5" s="203" t="s">
        <v>12</v>
      </c>
      <c r="L5" s="203" t="s">
        <v>13</v>
      </c>
      <c r="M5" s="205" t="s">
        <v>24</v>
      </c>
      <c r="N5" s="205" t="s">
        <v>26</v>
      </c>
      <c r="O5" s="205" t="s">
        <v>21</v>
      </c>
      <c r="P5" s="205" t="s">
        <v>6</v>
      </c>
      <c r="R5" s="205" t="s">
        <v>7</v>
      </c>
      <c r="S5" s="206"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207">
        <v>1</v>
      </c>
      <c r="B6" s="1033" t="s">
        <v>14</v>
      </c>
      <c r="C6" s="1033"/>
      <c r="D6" s="1033"/>
      <c r="E6" s="1033"/>
      <c r="F6" s="207"/>
      <c r="G6" s="208">
        <f t="shared" ref="G6:L6" si="0">+G7</f>
        <v>45290</v>
      </c>
      <c r="H6" s="208">
        <f t="shared" si="0"/>
        <v>41069</v>
      </c>
      <c r="I6" s="208">
        <f t="shared" si="0"/>
        <v>22570</v>
      </c>
      <c r="J6" s="208">
        <f t="shared" si="0"/>
        <v>3012</v>
      </c>
      <c r="K6" s="208">
        <f t="shared" si="0"/>
        <v>67860</v>
      </c>
      <c r="L6" s="208">
        <f t="shared" si="0"/>
        <v>44081</v>
      </c>
      <c r="M6" s="208"/>
      <c r="N6" s="208">
        <f t="shared" ref="N6:S6" si="1">+N7</f>
        <v>3398</v>
      </c>
      <c r="O6" s="208">
        <f t="shared" si="1"/>
        <v>23779</v>
      </c>
      <c r="P6" s="208">
        <f t="shared" si="1"/>
        <v>0</v>
      </c>
      <c r="R6" s="208">
        <f t="shared" si="1"/>
        <v>0</v>
      </c>
      <c r="S6" s="208">
        <f t="shared" si="1"/>
        <v>44081</v>
      </c>
      <c r="V6" s="39">
        <v>1</v>
      </c>
      <c r="W6" s="962" t="s">
        <v>14</v>
      </c>
      <c r="X6" s="962"/>
      <c r="Y6" s="962"/>
      <c r="Z6" s="962"/>
      <c r="AA6" s="35"/>
      <c r="AB6" s="42">
        <v>45290</v>
      </c>
      <c r="AC6" s="43">
        <v>41069</v>
      </c>
      <c r="AD6" s="43">
        <v>22570</v>
      </c>
      <c r="AE6" s="43">
        <v>3012</v>
      </c>
      <c r="AF6" s="43">
        <v>67860</v>
      </c>
      <c r="AG6" s="44">
        <v>44081</v>
      </c>
      <c r="AH6" s="45"/>
      <c r="AI6" s="45">
        <v>3398</v>
      </c>
      <c r="AJ6" s="43">
        <v>23779</v>
      </c>
      <c r="AK6" s="46">
        <v>0</v>
      </c>
      <c r="AL6" s="47"/>
      <c r="AM6" s="43">
        <v>0</v>
      </c>
      <c r="AN6" s="46">
        <v>44081</v>
      </c>
    </row>
    <row r="7" spans="1:40">
      <c r="A7" s="209">
        <f>A6+1</f>
        <v>2</v>
      </c>
      <c r="B7" s="1034" t="s">
        <v>47</v>
      </c>
      <c r="C7" s="1034"/>
      <c r="D7" s="1034"/>
      <c r="E7" s="1034"/>
      <c r="F7" s="210" t="s">
        <v>110</v>
      </c>
      <c r="G7" s="211">
        <f t="shared" ref="G7:L7" si="2">+G8+G10+G13</f>
        <v>45290</v>
      </c>
      <c r="H7" s="211">
        <f t="shared" si="2"/>
        <v>41069</v>
      </c>
      <c r="I7" s="211">
        <f t="shared" si="2"/>
        <v>22570</v>
      </c>
      <c r="J7" s="211">
        <f t="shared" si="2"/>
        <v>3012</v>
      </c>
      <c r="K7" s="211">
        <f t="shared" si="2"/>
        <v>67860</v>
      </c>
      <c r="L7" s="211">
        <f t="shared" si="2"/>
        <v>44081</v>
      </c>
      <c r="M7" s="211"/>
      <c r="N7" s="211">
        <f>+N8+N10+N13</f>
        <v>3398</v>
      </c>
      <c r="O7" s="211">
        <f>+O8+O10+O13</f>
        <v>23779</v>
      </c>
      <c r="P7" s="211">
        <f>+P8+P9</f>
        <v>0</v>
      </c>
      <c r="R7" s="211">
        <f>+R8+R10+R13</f>
        <v>0</v>
      </c>
      <c r="S7" s="211">
        <f>+S8+S10+S13</f>
        <v>44081</v>
      </c>
      <c r="V7" s="36">
        <f>V6+1</f>
        <v>2</v>
      </c>
      <c r="W7" s="970" t="s">
        <v>47</v>
      </c>
      <c r="X7" s="970"/>
      <c r="Y7" s="970"/>
      <c r="Z7" s="970"/>
      <c r="AA7" s="28"/>
      <c r="AB7" s="48"/>
      <c r="AC7" s="49"/>
      <c r="AD7" s="49"/>
      <c r="AE7" s="49"/>
      <c r="AF7" s="49"/>
      <c r="AG7" s="50"/>
      <c r="AH7" s="51"/>
      <c r="AI7" s="51"/>
      <c r="AJ7" s="49"/>
      <c r="AK7" s="52"/>
      <c r="AL7" s="47"/>
      <c r="AM7" s="49"/>
      <c r="AN7" s="52"/>
    </row>
    <row r="8" spans="1:40">
      <c r="A8" s="212">
        <f>+A7+1</f>
        <v>3</v>
      </c>
      <c r="B8" s="213"/>
      <c r="C8" s="214" t="s">
        <v>48</v>
      </c>
      <c r="D8" s="215"/>
      <c r="E8" s="215"/>
      <c r="F8" s="204" t="s">
        <v>110</v>
      </c>
      <c r="G8" s="216">
        <f>+G9</f>
        <v>2615</v>
      </c>
      <c r="H8" s="216">
        <f t="shared" ref="H8:S8" si="3">+H9</f>
        <v>178</v>
      </c>
      <c r="I8" s="216">
        <f t="shared" si="3"/>
        <v>532</v>
      </c>
      <c r="J8" s="216">
        <f t="shared" si="3"/>
        <v>0</v>
      </c>
      <c r="K8" s="216">
        <f t="shared" si="3"/>
        <v>3147</v>
      </c>
      <c r="L8" s="216">
        <f t="shared" si="3"/>
        <v>178</v>
      </c>
      <c r="M8" s="216">
        <f t="shared" si="3"/>
        <v>85</v>
      </c>
      <c r="N8" s="216">
        <f t="shared" si="3"/>
        <v>3398</v>
      </c>
      <c r="O8" s="216">
        <f t="shared" si="3"/>
        <v>2969</v>
      </c>
      <c r="P8" s="216">
        <f t="shared" si="3"/>
        <v>0</v>
      </c>
      <c r="R8" s="211">
        <f t="shared" si="3"/>
        <v>0</v>
      </c>
      <c r="S8" s="216">
        <f t="shared" si="3"/>
        <v>178</v>
      </c>
      <c r="V8" s="20">
        <f t="shared" ref="V8:V18" si="4">+V7+1</f>
        <v>3</v>
      </c>
      <c r="W8" s="6"/>
      <c r="X8" s="41" t="s">
        <v>48</v>
      </c>
      <c r="Y8" s="83"/>
      <c r="Z8" s="83"/>
      <c r="AA8" s="29"/>
      <c r="AB8" s="59"/>
      <c r="AC8" s="60"/>
      <c r="AD8" s="60"/>
      <c r="AE8" s="60"/>
      <c r="AF8" s="60"/>
      <c r="AG8" s="61"/>
      <c r="AH8" s="62"/>
      <c r="AI8" s="62"/>
      <c r="AJ8" s="49"/>
      <c r="AK8" s="63"/>
      <c r="AL8" s="58"/>
      <c r="AM8" s="60"/>
      <c r="AN8" s="63"/>
    </row>
    <row r="9" spans="1:40">
      <c r="A9" s="204">
        <f>+A8+1</f>
        <v>4</v>
      </c>
      <c r="B9" s="217"/>
      <c r="C9" s="218"/>
      <c r="D9" s="1025" t="s">
        <v>111</v>
      </c>
      <c r="E9" s="1026"/>
      <c r="F9" s="204" t="s">
        <v>110</v>
      </c>
      <c r="G9" s="216">
        <v>2615</v>
      </c>
      <c r="H9" s="216">
        <v>178</v>
      </c>
      <c r="I9" s="216">
        <v>532</v>
      </c>
      <c r="J9" s="216">
        <v>0</v>
      </c>
      <c r="K9" s="216">
        <f>+G9+I9</f>
        <v>3147</v>
      </c>
      <c r="L9" s="216">
        <f>+H9+J9</f>
        <v>178</v>
      </c>
      <c r="M9" s="216">
        <v>85</v>
      </c>
      <c r="N9" s="216">
        <v>3398</v>
      </c>
      <c r="O9" s="216">
        <f t="shared" ref="O9:O14" si="5">+K9-L9</f>
        <v>2969</v>
      </c>
      <c r="P9" s="216">
        <f t="shared" ref="P9:P14" si="6">+P10+P11</f>
        <v>0</v>
      </c>
      <c r="R9" s="211">
        <f>+R10+R11</f>
        <v>0</v>
      </c>
      <c r="S9" s="216">
        <f>+R9+L9</f>
        <v>178</v>
      </c>
      <c r="V9" s="20">
        <f t="shared" si="4"/>
        <v>4</v>
      </c>
      <c r="W9" s="6"/>
      <c r="X9" s="41" t="s">
        <v>49</v>
      </c>
      <c r="Y9" s="83"/>
      <c r="Z9" s="83"/>
      <c r="AA9" s="29"/>
      <c r="AB9" s="59"/>
      <c r="AC9" s="60"/>
      <c r="AD9" s="60"/>
      <c r="AE9" s="60"/>
      <c r="AF9" s="60"/>
      <c r="AG9" s="61"/>
      <c r="AH9" s="62"/>
      <c r="AI9" s="62"/>
      <c r="AJ9" s="49"/>
      <c r="AK9" s="63"/>
      <c r="AL9" s="58"/>
      <c r="AM9" s="60"/>
      <c r="AN9" s="63"/>
    </row>
    <row r="10" spans="1:40">
      <c r="A10" s="204">
        <f>+A9+1</f>
        <v>5</v>
      </c>
      <c r="B10" s="219"/>
      <c r="C10" s="214" t="s">
        <v>49</v>
      </c>
      <c r="D10" s="215"/>
      <c r="E10" s="215"/>
      <c r="F10" s="204" t="s">
        <v>110</v>
      </c>
      <c r="G10" s="216">
        <f t="shared" ref="G10:L10" si="7">+G11+G12</f>
        <v>31275</v>
      </c>
      <c r="H10" s="216">
        <f t="shared" si="7"/>
        <v>21803</v>
      </c>
      <c r="I10" s="216">
        <f t="shared" si="7"/>
        <v>22038</v>
      </c>
      <c r="J10" s="216">
        <f t="shared" si="7"/>
        <v>3012</v>
      </c>
      <c r="K10" s="216">
        <f t="shared" si="7"/>
        <v>53313</v>
      </c>
      <c r="L10" s="216">
        <f t="shared" si="7"/>
        <v>24815</v>
      </c>
      <c r="M10" s="216"/>
      <c r="N10" s="216"/>
      <c r="O10" s="216">
        <f>+K10-L10</f>
        <v>28498</v>
      </c>
      <c r="P10" s="216">
        <f t="shared" si="6"/>
        <v>0</v>
      </c>
      <c r="R10" s="211">
        <f>+R11+R12</f>
        <v>0</v>
      </c>
      <c r="S10" s="216">
        <f>+L10+R10</f>
        <v>24815</v>
      </c>
      <c r="V10" s="20">
        <f t="shared" si="4"/>
        <v>5</v>
      </c>
      <c r="W10" s="6"/>
      <c r="X10" s="41" t="s">
        <v>50</v>
      </c>
      <c r="Y10" s="83"/>
      <c r="Z10" s="83"/>
      <c r="AA10" s="29"/>
      <c r="AB10" s="59"/>
      <c r="AC10" s="60"/>
      <c r="AD10" s="60"/>
      <c r="AE10" s="60"/>
      <c r="AF10" s="60"/>
      <c r="AG10" s="61"/>
      <c r="AH10" s="62"/>
      <c r="AI10" s="62"/>
      <c r="AJ10" s="49"/>
      <c r="AK10" s="63"/>
      <c r="AL10" s="58"/>
      <c r="AM10" s="60"/>
      <c r="AN10" s="63"/>
    </row>
    <row r="11" spans="1:40">
      <c r="A11" s="204">
        <f>+A10+1</f>
        <v>6</v>
      </c>
      <c r="B11" s="217"/>
      <c r="C11" s="218"/>
      <c r="D11" s="1027" t="s">
        <v>112</v>
      </c>
      <c r="E11" s="1028"/>
      <c r="F11" s="220" t="s">
        <v>110</v>
      </c>
      <c r="G11" s="216">
        <v>7324</v>
      </c>
      <c r="H11" s="216">
        <v>5213</v>
      </c>
      <c r="I11" s="216">
        <v>22038</v>
      </c>
      <c r="J11" s="216">
        <v>3012</v>
      </c>
      <c r="K11" s="216">
        <f>+G11+I11</f>
        <v>29362</v>
      </c>
      <c r="L11" s="216">
        <f>+H11+J11</f>
        <v>8225</v>
      </c>
      <c r="M11" s="216">
        <v>85</v>
      </c>
      <c r="N11" s="216"/>
      <c r="O11" s="216">
        <f t="shared" si="5"/>
        <v>21137</v>
      </c>
      <c r="P11" s="216">
        <f t="shared" si="6"/>
        <v>0</v>
      </c>
      <c r="R11" s="211">
        <v>0</v>
      </c>
      <c r="S11" s="216">
        <f>+L11+R11</f>
        <v>8225</v>
      </c>
      <c r="V11" s="20">
        <f t="shared" si="4"/>
        <v>6</v>
      </c>
      <c r="W11" s="6"/>
      <c r="X11" s="6"/>
      <c r="Y11" s="969" t="s">
        <v>16</v>
      </c>
      <c r="Z11" s="969"/>
      <c r="AA11" s="29"/>
      <c r="AB11" s="53"/>
      <c r="AC11" s="54"/>
      <c r="AD11" s="54"/>
      <c r="AE11" s="54"/>
      <c r="AF11" s="54">
        <f t="shared" ref="AF11:AG17" si="8">+AB11+AD11</f>
        <v>0</v>
      </c>
      <c r="AG11" s="55">
        <f t="shared" si="8"/>
        <v>0</v>
      </c>
      <c r="AH11" s="56"/>
      <c r="AI11" s="56"/>
      <c r="AJ11" s="49">
        <f t="shared" ref="AJ11:AJ17" si="9">+AF11-AG11</f>
        <v>0</v>
      </c>
      <c r="AK11" s="57"/>
      <c r="AL11" s="58"/>
      <c r="AM11" s="54"/>
      <c r="AN11" s="57">
        <f t="shared" ref="AN11:AN17" si="10">+AG11+AM11</f>
        <v>0</v>
      </c>
    </row>
    <row r="12" spans="1:40">
      <c r="A12" s="221">
        <f t="shared" ref="A12:A22" si="11">+A11+1</f>
        <v>7</v>
      </c>
      <c r="B12" s="217"/>
      <c r="C12" s="222"/>
      <c r="D12" s="1027" t="s">
        <v>113</v>
      </c>
      <c r="E12" s="1028"/>
      <c r="F12" s="220" t="s">
        <v>110</v>
      </c>
      <c r="G12" s="211">
        <v>23951</v>
      </c>
      <c r="H12" s="211">
        <v>16590</v>
      </c>
      <c r="I12" s="211">
        <v>0</v>
      </c>
      <c r="J12" s="211">
        <v>0</v>
      </c>
      <c r="K12" s="216">
        <f>+G12+I12</f>
        <v>23951</v>
      </c>
      <c r="L12" s="216">
        <f>+H12+J12</f>
        <v>16590</v>
      </c>
      <c r="M12" s="211">
        <v>85</v>
      </c>
      <c r="N12" s="211"/>
      <c r="O12" s="216">
        <f t="shared" si="5"/>
        <v>7361</v>
      </c>
      <c r="P12" s="216">
        <f t="shared" si="6"/>
        <v>0</v>
      </c>
      <c r="R12" s="211">
        <v>0</v>
      </c>
      <c r="S12" s="216">
        <f>+L12+R12</f>
        <v>16590</v>
      </c>
      <c r="V12" s="19">
        <f t="shared" si="4"/>
        <v>7</v>
      </c>
      <c r="W12" s="963" t="s">
        <v>25</v>
      </c>
      <c r="X12" s="964"/>
      <c r="Y12" s="964"/>
      <c r="Z12" s="965"/>
      <c r="AA12" s="38"/>
      <c r="AB12" s="64"/>
      <c r="AC12" s="65"/>
      <c r="AD12" s="65"/>
      <c r="AE12" s="65"/>
      <c r="AF12" s="65">
        <f t="shared" si="8"/>
        <v>0</v>
      </c>
      <c r="AG12" s="66">
        <f t="shared" si="8"/>
        <v>0</v>
      </c>
      <c r="AH12" s="67"/>
      <c r="AI12" s="67"/>
      <c r="AJ12" s="65">
        <f t="shared" si="9"/>
        <v>0</v>
      </c>
      <c r="AK12" s="68"/>
      <c r="AL12" s="47"/>
      <c r="AM12" s="65"/>
      <c r="AN12" s="68">
        <f t="shared" si="10"/>
        <v>0</v>
      </c>
    </row>
    <row r="13" spans="1:40">
      <c r="A13" s="212">
        <f>+A12+1</f>
        <v>8</v>
      </c>
      <c r="B13" s="219"/>
      <c r="C13" s="214" t="s">
        <v>114</v>
      </c>
      <c r="D13" s="215"/>
      <c r="E13" s="215"/>
      <c r="F13" s="223" t="s">
        <v>110</v>
      </c>
      <c r="G13" s="216">
        <f>+G14</f>
        <v>11400</v>
      </c>
      <c r="H13" s="216">
        <f t="shared" ref="H13:S13" si="12">+H14</f>
        <v>19088</v>
      </c>
      <c r="I13" s="216">
        <f t="shared" si="12"/>
        <v>0</v>
      </c>
      <c r="J13" s="216">
        <f t="shared" si="12"/>
        <v>0</v>
      </c>
      <c r="K13" s="216">
        <f t="shared" si="12"/>
        <v>11400</v>
      </c>
      <c r="L13" s="216">
        <f t="shared" si="12"/>
        <v>19088</v>
      </c>
      <c r="M13" s="216"/>
      <c r="N13" s="216">
        <f t="shared" si="12"/>
        <v>0</v>
      </c>
      <c r="O13" s="216">
        <f t="shared" si="5"/>
        <v>-7688</v>
      </c>
      <c r="P13" s="216">
        <f t="shared" si="6"/>
        <v>0</v>
      </c>
      <c r="R13" s="211">
        <f t="shared" si="12"/>
        <v>0</v>
      </c>
      <c r="S13" s="216">
        <f t="shared" si="12"/>
        <v>19088</v>
      </c>
      <c r="V13" s="36">
        <f t="shared" si="4"/>
        <v>8</v>
      </c>
      <c r="W13" s="966" t="s">
        <v>35</v>
      </c>
      <c r="X13" s="967"/>
      <c r="Y13" s="967"/>
      <c r="Z13" s="968"/>
      <c r="AA13" s="37"/>
      <c r="AB13" s="48"/>
      <c r="AC13" s="49"/>
      <c r="AD13" s="49"/>
      <c r="AE13" s="49"/>
      <c r="AF13" s="49">
        <f t="shared" si="8"/>
        <v>0</v>
      </c>
      <c r="AG13" s="50">
        <f t="shared" si="8"/>
        <v>0</v>
      </c>
      <c r="AH13" s="51"/>
      <c r="AI13" s="51"/>
      <c r="AJ13" s="49">
        <f t="shared" si="9"/>
        <v>0</v>
      </c>
      <c r="AK13" s="52"/>
      <c r="AL13" s="47"/>
      <c r="AM13" s="49"/>
      <c r="AN13" s="52">
        <f t="shared" si="10"/>
        <v>0</v>
      </c>
    </row>
    <row r="14" spans="1:40">
      <c r="A14" s="204">
        <f t="shared" si="11"/>
        <v>9</v>
      </c>
      <c r="B14" s="217"/>
      <c r="C14" s="222"/>
      <c r="D14" s="1029" t="s">
        <v>115</v>
      </c>
      <c r="E14" s="1030"/>
      <c r="F14" s="223" t="s">
        <v>110</v>
      </c>
      <c r="G14" s="216">
        <v>11400</v>
      </c>
      <c r="H14" s="216">
        <v>19088</v>
      </c>
      <c r="I14" s="216">
        <v>0</v>
      </c>
      <c r="J14" s="216">
        <v>0</v>
      </c>
      <c r="K14" s="216">
        <f>+G14+I14</f>
        <v>11400</v>
      </c>
      <c r="L14" s="216">
        <f>+H14+J14</f>
        <v>19088</v>
      </c>
      <c r="M14" s="216">
        <v>85</v>
      </c>
      <c r="N14" s="216"/>
      <c r="O14" s="216">
        <f t="shared" si="5"/>
        <v>-7688</v>
      </c>
      <c r="P14" s="216">
        <f t="shared" si="6"/>
        <v>0</v>
      </c>
      <c r="R14" s="211">
        <v>0</v>
      </c>
      <c r="S14" s="216">
        <f>+L14+R14</f>
        <v>19088</v>
      </c>
      <c r="V14" s="20">
        <f t="shared" si="4"/>
        <v>9</v>
      </c>
      <c r="W14" s="6"/>
      <c r="X14" s="6"/>
      <c r="Y14" s="969" t="s">
        <v>51</v>
      </c>
      <c r="Z14" s="969"/>
      <c r="AA14" s="29"/>
      <c r="AB14" s="59"/>
      <c r="AC14" s="60"/>
      <c r="AD14" s="60"/>
      <c r="AE14" s="60"/>
      <c r="AF14" s="60">
        <f t="shared" si="8"/>
        <v>0</v>
      </c>
      <c r="AG14" s="61">
        <f t="shared" si="8"/>
        <v>0</v>
      </c>
      <c r="AH14" s="62"/>
      <c r="AI14" s="62"/>
      <c r="AJ14" s="60">
        <f t="shared" si="9"/>
        <v>0</v>
      </c>
      <c r="AK14" s="63"/>
      <c r="AL14" s="58"/>
      <c r="AM14" s="60"/>
      <c r="AN14" s="63">
        <f t="shared" si="10"/>
        <v>0</v>
      </c>
    </row>
    <row r="15" spans="1:40">
      <c r="A15" s="204">
        <f>+A13+1</f>
        <v>9</v>
      </c>
      <c r="B15" s="224"/>
      <c r="C15" s="222"/>
      <c r="D15" s="225"/>
      <c r="E15" s="226"/>
      <c r="F15" s="226"/>
      <c r="G15" s="227"/>
      <c r="H15" s="227"/>
      <c r="I15" s="227"/>
      <c r="J15" s="227"/>
      <c r="K15" s="227"/>
      <c r="L15" s="227"/>
      <c r="M15" s="227"/>
      <c r="N15" s="227"/>
      <c r="O15" s="227"/>
      <c r="P15" s="227"/>
      <c r="R15" s="211"/>
      <c r="S15" s="227"/>
      <c r="V15" s="19">
        <f t="shared" si="4"/>
        <v>10</v>
      </c>
      <c r="W15" s="963" t="s">
        <v>23</v>
      </c>
      <c r="X15" s="964"/>
      <c r="Y15" s="964"/>
      <c r="Z15" s="965"/>
      <c r="AA15" s="38"/>
      <c r="AB15" s="64"/>
      <c r="AC15" s="65"/>
      <c r="AD15" s="65"/>
      <c r="AE15" s="65"/>
      <c r="AF15" s="65">
        <f t="shared" si="8"/>
        <v>0</v>
      </c>
      <c r="AG15" s="66">
        <f t="shared" si="8"/>
        <v>0</v>
      </c>
      <c r="AH15" s="67"/>
      <c r="AI15" s="67"/>
      <c r="AJ15" s="65">
        <f t="shared" si="9"/>
        <v>0</v>
      </c>
      <c r="AK15" s="68"/>
      <c r="AL15" s="47"/>
      <c r="AM15" s="65"/>
      <c r="AN15" s="68">
        <f t="shared" si="10"/>
        <v>0</v>
      </c>
    </row>
    <row r="16" spans="1:40">
      <c r="A16" s="212">
        <f t="shared" si="11"/>
        <v>10</v>
      </c>
      <c r="B16" s="219"/>
      <c r="C16" s="228"/>
      <c r="D16" s="1017"/>
      <c r="E16" s="1018"/>
      <c r="F16" s="229"/>
      <c r="G16" s="216"/>
      <c r="H16" s="216"/>
      <c r="I16" s="216"/>
      <c r="J16" s="216"/>
      <c r="K16" s="216"/>
      <c r="L16" s="216"/>
      <c r="M16" s="216"/>
      <c r="N16" s="216"/>
      <c r="O16" s="216"/>
      <c r="P16" s="216"/>
      <c r="R16" s="211"/>
      <c r="S16" s="216"/>
      <c r="V16" s="36">
        <f t="shared" si="4"/>
        <v>11</v>
      </c>
      <c r="W16" s="966" t="s">
        <v>35</v>
      </c>
      <c r="X16" s="967"/>
      <c r="Y16" s="967"/>
      <c r="Z16" s="968"/>
      <c r="AA16" s="37"/>
      <c r="AB16" s="48"/>
      <c r="AC16" s="49"/>
      <c r="AD16" s="49"/>
      <c r="AE16" s="49"/>
      <c r="AF16" s="49">
        <f t="shared" si="8"/>
        <v>0</v>
      </c>
      <c r="AG16" s="50">
        <f t="shared" si="8"/>
        <v>0</v>
      </c>
      <c r="AH16" s="51"/>
      <c r="AI16" s="51"/>
      <c r="AJ16" s="49">
        <f t="shared" si="9"/>
        <v>0</v>
      </c>
      <c r="AK16" s="52"/>
      <c r="AL16" s="47"/>
      <c r="AM16" s="49"/>
      <c r="AN16" s="52">
        <f t="shared" si="10"/>
        <v>0</v>
      </c>
    </row>
    <row r="17" spans="1:40" ht="15.75" thickBot="1">
      <c r="A17" s="207">
        <f t="shared" si="11"/>
        <v>11</v>
      </c>
      <c r="B17" s="1019" t="s">
        <v>25</v>
      </c>
      <c r="C17" s="1019"/>
      <c r="D17" s="1019"/>
      <c r="E17" s="1019"/>
      <c r="F17" s="230"/>
      <c r="G17" s="208"/>
      <c r="H17" s="208"/>
      <c r="I17" s="208"/>
      <c r="J17" s="208"/>
      <c r="K17" s="208"/>
      <c r="L17" s="208"/>
      <c r="M17" s="208"/>
      <c r="N17" s="208"/>
      <c r="O17" s="208"/>
      <c r="P17" s="208"/>
      <c r="R17" s="231"/>
      <c r="S17" s="208"/>
      <c r="V17" s="20">
        <f t="shared" si="4"/>
        <v>12</v>
      </c>
      <c r="W17" s="6"/>
      <c r="X17" s="6"/>
      <c r="Y17" s="969" t="s">
        <v>51</v>
      </c>
      <c r="Z17" s="969"/>
      <c r="AA17" s="29"/>
      <c r="AB17" s="53"/>
      <c r="AC17" s="54"/>
      <c r="AD17" s="54"/>
      <c r="AE17" s="54"/>
      <c r="AF17" s="54">
        <f t="shared" si="8"/>
        <v>0</v>
      </c>
      <c r="AG17" s="55">
        <f t="shared" si="8"/>
        <v>0</v>
      </c>
      <c r="AH17" s="56"/>
      <c r="AI17" s="56"/>
      <c r="AJ17" s="54">
        <f t="shared" si="9"/>
        <v>0</v>
      </c>
      <c r="AK17" s="57"/>
      <c r="AL17" s="58"/>
      <c r="AM17" s="54"/>
      <c r="AN17" s="57">
        <f t="shared" si="10"/>
        <v>0</v>
      </c>
    </row>
    <row r="18" spans="1:40" ht="15.75" thickBot="1">
      <c r="A18" s="209">
        <f t="shared" si="11"/>
        <v>12</v>
      </c>
      <c r="B18" s="1014" t="s">
        <v>116</v>
      </c>
      <c r="C18" s="1015"/>
      <c r="D18" s="1015"/>
      <c r="E18" s="1016"/>
      <c r="F18" s="232"/>
      <c r="G18" s="211"/>
      <c r="H18" s="211"/>
      <c r="I18" s="211"/>
      <c r="J18" s="211"/>
      <c r="K18" s="211"/>
      <c r="L18" s="211"/>
      <c r="M18" s="211"/>
      <c r="N18" s="211"/>
      <c r="O18" s="211"/>
      <c r="P18" s="211"/>
      <c r="R18" s="231"/>
      <c r="S18" s="211"/>
      <c r="V18" s="21">
        <f t="shared" si="4"/>
        <v>13</v>
      </c>
      <c r="W18" s="24" t="s">
        <v>22</v>
      </c>
      <c r="X18" s="24"/>
      <c r="Y18" s="24"/>
      <c r="Z18" s="24"/>
      <c r="AA18" s="30"/>
      <c r="AB18" s="69">
        <f t="shared" ref="AB18:AK18" si="13">+AB6+AB12+AB15</f>
        <v>45290</v>
      </c>
      <c r="AC18" s="70">
        <f t="shared" si="13"/>
        <v>41069</v>
      </c>
      <c r="AD18" s="70">
        <f t="shared" si="13"/>
        <v>22570</v>
      </c>
      <c r="AE18" s="70">
        <f t="shared" si="13"/>
        <v>3012</v>
      </c>
      <c r="AF18" s="70">
        <f t="shared" si="13"/>
        <v>67860</v>
      </c>
      <c r="AG18" s="71">
        <f t="shared" si="13"/>
        <v>44081</v>
      </c>
      <c r="AH18" s="72">
        <f t="shared" si="13"/>
        <v>0</v>
      </c>
      <c r="AI18" s="72">
        <f t="shared" si="13"/>
        <v>3398</v>
      </c>
      <c r="AJ18" s="70">
        <f t="shared" si="13"/>
        <v>23779</v>
      </c>
      <c r="AK18" s="73">
        <f t="shared" si="13"/>
        <v>0</v>
      </c>
      <c r="AL18" s="47"/>
      <c r="AM18" s="70">
        <f>+AM6+AM12+AM15</f>
        <v>0</v>
      </c>
      <c r="AN18" s="73">
        <f>+AN6+AN12+AN15</f>
        <v>44081</v>
      </c>
    </row>
    <row r="19" spans="1:40">
      <c r="A19" s="212">
        <f t="shared" si="11"/>
        <v>13</v>
      </c>
      <c r="B19" s="219"/>
      <c r="C19" s="228"/>
      <c r="D19" s="1017" t="s">
        <v>51</v>
      </c>
      <c r="E19" s="1018"/>
      <c r="F19" s="215"/>
      <c r="G19" s="216"/>
      <c r="H19" s="216"/>
      <c r="I19" s="216"/>
      <c r="J19" s="216"/>
      <c r="K19" s="216">
        <f>+G19+I19</f>
        <v>0</v>
      </c>
      <c r="L19" s="216">
        <f>+H19+J19</f>
        <v>0</v>
      </c>
      <c r="M19" s="216"/>
      <c r="N19" s="216"/>
      <c r="O19" s="216">
        <f>+K19-L19</f>
        <v>0</v>
      </c>
      <c r="P19" s="216"/>
      <c r="R19" s="231"/>
      <c r="S19" s="216">
        <f>+L19+R19</f>
        <v>0</v>
      </c>
    </row>
    <row r="20" spans="1:40">
      <c r="A20" s="207">
        <f t="shared" si="11"/>
        <v>14</v>
      </c>
      <c r="B20" s="1019" t="s">
        <v>23</v>
      </c>
      <c r="C20" s="1019"/>
      <c r="D20" s="1019"/>
      <c r="E20" s="1019"/>
      <c r="F20" s="230"/>
      <c r="G20" s="208"/>
      <c r="H20" s="208"/>
      <c r="I20" s="208"/>
      <c r="J20" s="208"/>
      <c r="K20" s="208"/>
      <c r="L20" s="208"/>
      <c r="M20" s="208"/>
      <c r="N20" s="208"/>
      <c r="O20" s="208"/>
      <c r="P20" s="208"/>
      <c r="R20" s="231"/>
      <c r="S20" s="208"/>
    </row>
    <row r="21" spans="1:40">
      <c r="A21" s="209">
        <f t="shared" si="11"/>
        <v>15</v>
      </c>
      <c r="B21" s="1014" t="s">
        <v>116</v>
      </c>
      <c r="C21" s="1020"/>
      <c r="D21" s="1020"/>
      <c r="E21" s="1021"/>
      <c r="F21" s="232"/>
      <c r="G21" s="211"/>
      <c r="H21" s="211"/>
      <c r="I21" s="211"/>
      <c r="J21" s="211"/>
      <c r="K21" s="211"/>
      <c r="L21" s="211"/>
      <c r="M21" s="211"/>
      <c r="N21" s="211"/>
      <c r="O21" s="211"/>
      <c r="P21" s="211"/>
      <c r="R21" s="231"/>
      <c r="S21" s="211"/>
    </row>
    <row r="22" spans="1:40">
      <c r="A22" s="212">
        <f t="shared" si="11"/>
        <v>16</v>
      </c>
      <c r="B22" s="219"/>
      <c r="C22" s="228"/>
      <c r="D22" s="1017" t="s">
        <v>51</v>
      </c>
      <c r="E22" s="1018"/>
      <c r="F22" s="215"/>
      <c r="G22" s="216"/>
      <c r="H22" s="216"/>
      <c r="I22" s="216"/>
      <c r="J22" s="216"/>
      <c r="K22" s="216">
        <f>+G22+I22</f>
        <v>0</v>
      </c>
      <c r="L22" s="216">
        <f>+H22+J22</f>
        <v>0</v>
      </c>
      <c r="M22" s="216"/>
      <c r="N22" s="216"/>
      <c r="O22" s="216">
        <f>+K22-L22</f>
        <v>0</v>
      </c>
      <c r="P22" s="216"/>
      <c r="R22" s="231"/>
      <c r="S22" s="216">
        <f>+L22+R22</f>
        <v>0</v>
      </c>
    </row>
    <row r="23" spans="1:40">
      <c r="A23" s="233">
        <f>+A22+1</f>
        <v>17</v>
      </c>
      <c r="B23" s="1022" t="s">
        <v>117</v>
      </c>
      <c r="C23" s="1023"/>
      <c r="D23" s="1023"/>
      <c r="E23" s="1024"/>
      <c r="F23" s="234"/>
      <c r="G23" s="235">
        <f t="shared" ref="G23:P23" si="14">+G6+G17+G20</f>
        <v>45290</v>
      </c>
      <c r="H23" s="235">
        <f t="shared" si="14"/>
        <v>41069</v>
      </c>
      <c r="I23" s="235">
        <f t="shared" si="14"/>
        <v>22570</v>
      </c>
      <c r="J23" s="235">
        <f t="shared" si="14"/>
        <v>3012</v>
      </c>
      <c r="K23" s="235">
        <f t="shared" si="14"/>
        <v>67860</v>
      </c>
      <c r="L23" s="235">
        <f t="shared" si="14"/>
        <v>44081</v>
      </c>
      <c r="M23" s="235">
        <f t="shared" si="14"/>
        <v>0</v>
      </c>
      <c r="N23" s="235">
        <f t="shared" si="14"/>
        <v>3398</v>
      </c>
      <c r="O23" s="235">
        <f t="shared" si="14"/>
        <v>23779</v>
      </c>
      <c r="P23" s="235">
        <f t="shared" si="14"/>
        <v>0</v>
      </c>
      <c r="R23" s="235">
        <f>+R6+R17+R20</f>
        <v>0</v>
      </c>
      <c r="S23" s="235">
        <f>+S6+S17+S20</f>
        <v>44081</v>
      </c>
    </row>
  </sheetData>
  <mergeCells count="49">
    <mergeCell ref="B7:E7"/>
    <mergeCell ref="A1:S1"/>
    <mergeCell ref="A2:S2"/>
    <mergeCell ref="A3:A5"/>
    <mergeCell ref="B3:E5"/>
    <mergeCell ref="F3:F5"/>
    <mergeCell ref="G3:H3"/>
    <mergeCell ref="I3:J3"/>
    <mergeCell ref="K3:L3"/>
    <mergeCell ref="M3:M4"/>
    <mergeCell ref="N3:N4"/>
    <mergeCell ref="O3:O4"/>
    <mergeCell ref="P3:P4"/>
    <mergeCell ref="R3:R4"/>
    <mergeCell ref="S3:S4"/>
    <mergeCell ref="B6:E6"/>
    <mergeCell ref="B23:E23"/>
    <mergeCell ref="D9:E9"/>
    <mergeCell ref="D11:E11"/>
    <mergeCell ref="D12:E12"/>
    <mergeCell ref="D14:E14"/>
    <mergeCell ref="D16:E16"/>
    <mergeCell ref="B17:E17"/>
    <mergeCell ref="B18:E18"/>
    <mergeCell ref="D19:E19"/>
    <mergeCell ref="B20:E20"/>
    <mergeCell ref="B21:E21"/>
    <mergeCell ref="D22:E22"/>
    <mergeCell ref="AN3:AN4"/>
    <mergeCell ref="V3:V5"/>
    <mergeCell ref="W3:Z5"/>
    <mergeCell ref="AA3:AA5"/>
    <mergeCell ref="AB3:AC3"/>
    <mergeCell ref="AD3:AE3"/>
    <mergeCell ref="AF3:AG3"/>
    <mergeCell ref="AH3:AH4"/>
    <mergeCell ref="AI3:AI4"/>
    <mergeCell ref="AJ3:AJ4"/>
    <mergeCell ref="AK3:AK4"/>
    <mergeCell ref="AM3:AM4"/>
    <mergeCell ref="W15:Z15"/>
    <mergeCell ref="W16:Z16"/>
    <mergeCell ref="Y17:Z17"/>
    <mergeCell ref="W6:Z6"/>
    <mergeCell ref="W7:Z7"/>
    <mergeCell ref="Y11:Z11"/>
    <mergeCell ref="W12:Z12"/>
    <mergeCell ref="W13:Z13"/>
    <mergeCell ref="Y14:Z1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2.140625" customWidth="1"/>
    <col min="9" max="9" width="12" customWidth="1"/>
    <col min="10" max="10" width="12.28515625" customWidth="1"/>
    <col min="11" max="12" width="11.7109375" customWidth="1"/>
    <col min="13" max="13" width="12" customWidth="1"/>
    <col min="14" max="14" width="10.7109375" customWidth="1"/>
    <col min="15" max="15" width="10.42578125" customWidth="1"/>
    <col min="16" max="16" width="10.85546875" customWidth="1"/>
    <col min="17" max="17" width="2.140625" customWidth="1"/>
    <col min="18" max="18" width="10.140625" customWidth="1"/>
    <col min="19" max="19" width="11.85546875" customWidth="1"/>
    <col min="20" max="20" width="19.710937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76" t="s">
        <v>118</v>
      </c>
      <c r="B1" s="77"/>
      <c r="C1" s="75"/>
      <c r="D1" s="75"/>
      <c r="E1" s="75"/>
      <c r="F1" s="4"/>
      <c r="G1" s="2"/>
      <c r="H1" s="2"/>
      <c r="I1" s="2"/>
      <c r="J1" s="2"/>
      <c r="K1" s="2"/>
      <c r="L1" s="2"/>
      <c r="M1" s="2"/>
      <c r="N1" s="2"/>
      <c r="O1" s="2"/>
      <c r="P1" s="2"/>
      <c r="Q1" s="2"/>
      <c r="R1" s="2"/>
      <c r="S1" s="2"/>
      <c r="T1" s="2"/>
    </row>
    <row r="2" spans="1:40" ht="16.5" thickBot="1">
      <c r="A2" s="2"/>
      <c r="B2" s="4"/>
      <c r="C2" s="4"/>
      <c r="D2" s="4"/>
      <c r="E2" s="2"/>
      <c r="F2" s="2"/>
      <c r="G2" s="2"/>
      <c r="H2" s="2"/>
      <c r="I2" s="2"/>
      <c r="J2" s="2"/>
      <c r="K2" s="2"/>
      <c r="L2" s="2"/>
      <c r="M2" s="2"/>
      <c r="N2" s="2"/>
      <c r="O2" s="2"/>
      <c r="P2" s="2"/>
      <c r="Q2" s="2"/>
      <c r="R2" s="2"/>
      <c r="S2" s="18"/>
      <c r="T2" s="2"/>
    </row>
    <row r="3" spans="1:40">
      <c r="A3" s="947" t="s">
        <v>119</v>
      </c>
      <c r="B3" s="950" t="s">
        <v>81</v>
      </c>
      <c r="C3" s="950"/>
      <c r="D3" s="950"/>
      <c r="E3" s="950"/>
      <c r="F3" s="942" t="s">
        <v>55</v>
      </c>
      <c r="G3" s="953" t="s">
        <v>17</v>
      </c>
      <c r="H3" s="954"/>
      <c r="I3" s="954" t="s">
        <v>18</v>
      </c>
      <c r="J3" s="954"/>
      <c r="K3" s="954" t="s">
        <v>19</v>
      </c>
      <c r="L3" s="955"/>
      <c r="M3" s="940" t="s">
        <v>91</v>
      </c>
      <c r="N3" s="945" t="s">
        <v>92</v>
      </c>
      <c r="O3" s="936" t="s">
        <v>37</v>
      </c>
      <c r="P3" s="956" t="s">
        <v>38</v>
      </c>
      <c r="Q3" s="3"/>
      <c r="R3" s="971" t="s">
        <v>34</v>
      </c>
      <c r="S3" s="938" t="s">
        <v>20</v>
      </c>
      <c r="T3" s="982" t="s">
        <v>120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48"/>
      <c r="B4" s="951"/>
      <c r="C4" s="951"/>
      <c r="D4" s="951"/>
      <c r="E4" s="951"/>
      <c r="F4" s="943"/>
      <c r="G4" s="12" t="s">
        <v>28</v>
      </c>
      <c r="H4" s="7" t="s">
        <v>29</v>
      </c>
      <c r="I4" s="7" t="s">
        <v>11</v>
      </c>
      <c r="J4" s="7" t="s">
        <v>15</v>
      </c>
      <c r="K4" s="7" t="s">
        <v>11</v>
      </c>
      <c r="L4" s="26" t="s">
        <v>15</v>
      </c>
      <c r="M4" s="941"/>
      <c r="N4" s="946"/>
      <c r="O4" s="937"/>
      <c r="P4" s="957"/>
      <c r="Q4" s="3"/>
      <c r="R4" s="972"/>
      <c r="S4" s="939"/>
      <c r="T4" s="1041"/>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949"/>
      <c r="B5" s="952"/>
      <c r="C5" s="952"/>
      <c r="D5" s="952"/>
      <c r="E5" s="952"/>
      <c r="F5" s="944"/>
      <c r="G5" s="8" t="s">
        <v>2</v>
      </c>
      <c r="H5" s="9" t="s">
        <v>3</v>
      </c>
      <c r="I5" s="9" t="s">
        <v>4</v>
      </c>
      <c r="J5" s="9" t="s">
        <v>5</v>
      </c>
      <c r="K5" s="9" t="s">
        <v>12</v>
      </c>
      <c r="L5" s="27" t="s">
        <v>13</v>
      </c>
      <c r="M5" s="25" t="s">
        <v>24</v>
      </c>
      <c r="N5" s="32" t="s">
        <v>26</v>
      </c>
      <c r="O5" s="10" t="s">
        <v>21</v>
      </c>
      <c r="P5" s="11" t="s">
        <v>6</v>
      </c>
      <c r="Q5" s="3"/>
      <c r="R5" s="236" t="s">
        <v>7</v>
      </c>
      <c r="S5" s="13" t="s">
        <v>36</v>
      </c>
      <c r="T5" s="237"/>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39">
        <v>1</v>
      </c>
      <c r="B6" s="962" t="s">
        <v>14</v>
      </c>
      <c r="C6" s="962"/>
      <c r="D6" s="962"/>
      <c r="E6" s="962"/>
      <c r="F6" s="35"/>
      <c r="G6" s="42">
        <f t="shared" ref="G6:N6" si="0">G7</f>
        <v>137480</v>
      </c>
      <c r="H6" s="43">
        <f t="shared" si="0"/>
        <v>114227</v>
      </c>
      <c r="I6" s="43">
        <f t="shared" si="0"/>
        <v>137592</v>
      </c>
      <c r="J6" s="43">
        <f t="shared" si="0"/>
        <v>137592</v>
      </c>
      <c r="K6" s="43">
        <f t="shared" si="0"/>
        <v>275072</v>
      </c>
      <c r="L6" s="44">
        <f t="shared" si="0"/>
        <v>251819</v>
      </c>
      <c r="M6" s="45">
        <f t="shared" si="0"/>
        <v>85</v>
      </c>
      <c r="N6" s="45">
        <f t="shared" si="0"/>
        <v>29123</v>
      </c>
      <c r="O6" s="43">
        <f>+K6-L6</f>
        <v>23253</v>
      </c>
      <c r="P6" s="46"/>
      <c r="Q6" s="47"/>
      <c r="R6" s="42"/>
      <c r="S6" s="46">
        <f>+L6+R6</f>
        <v>251819</v>
      </c>
      <c r="T6" s="238">
        <f>T7</f>
        <v>4393</v>
      </c>
      <c r="V6" s="39">
        <v>1</v>
      </c>
      <c r="W6" s="962" t="s">
        <v>14</v>
      </c>
      <c r="X6" s="962"/>
      <c r="Y6" s="962"/>
      <c r="Z6" s="962"/>
      <c r="AA6" s="35"/>
      <c r="AB6" s="42">
        <v>137480</v>
      </c>
      <c r="AC6" s="43">
        <v>114227</v>
      </c>
      <c r="AD6" s="43">
        <v>137592</v>
      </c>
      <c r="AE6" s="43">
        <v>137592</v>
      </c>
      <c r="AF6" s="43">
        <v>275072</v>
      </c>
      <c r="AG6" s="44">
        <v>251819</v>
      </c>
      <c r="AH6" s="45">
        <v>85</v>
      </c>
      <c r="AI6" s="45">
        <v>29123</v>
      </c>
      <c r="AJ6" s="43">
        <v>23253</v>
      </c>
      <c r="AK6" s="46"/>
      <c r="AL6" s="47"/>
      <c r="AM6" s="43"/>
      <c r="AN6" s="46">
        <v>251819</v>
      </c>
    </row>
    <row r="7" spans="1:40">
      <c r="A7" s="36">
        <f>A6+1</f>
        <v>2</v>
      </c>
      <c r="B7" s="970" t="s">
        <v>47</v>
      </c>
      <c r="C7" s="970"/>
      <c r="D7" s="970"/>
      <c r="E7" s="970"/>
      <c r="F7" s="28"/>
      <c r="G7" s="48">
        <f>SUM(G8:G12)</f>
        <v>137480</v>
      </c>
      <c r="H7" s="49">
        <f>SUM(H8:H12)</f>
        <v>114227</v>
      </c>
      <c r="I7" s="49">
        <f>SUM(I8:I12)</f>
        <v>137592</v>
      </c>
      <c r="J7" s="49">
        <f>SUM(J8:J12)</f>
        <v>137592</v>
      </c>
      <c r="K7" s="49">
        <f t="shared" ref="K7:L9" si="1">+G7+I7</f>
        <v>275072</v>
      </c>
      <c r="L7" s="50">
        <f t="shared" si="1"/>
        <v>251819</v>
      </c>
      <c r="M7" s="51">
        <f>85</f>
        <v>85</v>
      </c>
      <c r="N7" s="51">
        <f>N8+N11+N12</f>
        <v>29123</v>
      </c>
      <c r="O7" s="49">
        <f>+K7-L7</f>
        <v>23253</v>
      </c>
      <c r="P7" s="52">
        <f>SUM(P8:P12)</f>
        <v>0</v>
      </c>
      <c r="Q7" s="47"/>
      <c r="R7" s="48"/>
      <c r="S7" s="52">
        <f>+L7+R7</f>
        <v>251819</v>
      </c>
      <c r="T7" s="239">
        <f>SUM(T8:T12)</f>
        <v>4393</v>
      </c>
      <c r="V7" s="36">
        <f>V6+1</f>
        <v>2</v>
      </c>
      <c r="W7" s="970" t="s">
        <v>47</v>
      </c>
      <c r="X7" s="970"/>
      <c r="Y7" s="970"/>
      <c r="Z7" s="970"/>
      <c r="AA7" s="28"/>
      <c r="AB7" s="48"/>
      <c r="AC7" s="49"/>
      <c r="AD7" s="49"/>
      <c r="AE7" s="49"/>
      <c r="AF7" s="49"/>
      <c r="AG7" s="50"/>
      <c r="AH7" s="51"/>
      <c r="AI7" s="51"/>
      <c r="AJ7" s="49"/>
      <c r="AK7" s="52"/>
      <c r="AL7" s="47"/>
      <c r="AM7" s="49"/>
      <c r="AN7" s="52"/>
    </row>
    <row r="8" spans="1:40">
      <c r="A8" s="20">
        <f t="shared" ref="A8:A19" si="2">A7+1</f>
        <v>3</v>
      </c>
      <c r="B8" s="6"/>
      <c r="C8" s="41" t="s">
        <v>48</v>
      </c>
      <c r="D8" s="83"/>
      <c r="E8" s="83"/>
      <c r="F8" s="240" t="s">
        <v>121</v>
      </c>
      <c r="G8" s="59">
        <v>50803</v>
      </c>
      <c r="H8" s="60">
        <f>44376+124</f>
        <v>44500</v>
      </c>
      <c r="I8" s="60">
        <v>116314</v>
      </c>
      <c r="J8" s="60">
        <f>I8</f>
        <v>116314</v>
      </c>
      <c r="K8" s="60">
        <f t="shared" si="1"/>
        <v>167117</v>
      </c>
      <c r="L8" s="61">
        <f t="shared" si="1"/>
        <v>160814</v>
      </c>
      <c r="M8" s="62">
        <v>85</v>
      </c>
      <c r="N8" s="62">
        <v>23817</v>
      </c>
      <c r="O8" s="49">
        <f>+K8-L8</f>
        <v>6303</v>
      </c>
      <c r="P8" s="63">
        <v>0</v>
      </c>
      <c r="Q8" s="58"/>
      <c r="R8" s="59"/>
      <c r="S8" s="63">
        <f>+L8+R8</f>
        <v>160814</v>
      </c>
      <c r="T8" s="241">
        <v>1825</v>
      </c>
      <c r="V8" s="20">
        <f t="shared" ref="V8:V18" si="3">+V7+1</f>
        <v>3</v>
      </c>
      <c r="W8" s="6"/>
      <c r="X8" s="41" t="s">
        <v>48</v>
      </c>
      <c r="Y8" s="83"/>
      <c r="Z8" s="83"/>
      <c r="AA8" s="29"/>
      <c r="AB8" s="59"/>
      <c r="AC8" s="60"/>
      <c r="AD8" s="60"/>
      <c r="AE8" s="60"/>
      <c r="AF8" s="60"/>
      <c r="AG8" s="61"/>
      <c r="AH8" s="62"/>
      <c r="AI8" s="62"/>
      <c r="AJ8" s="49"/>
      <c r="AK8" s="63"/>
      <c r="AL8" s="58"/>
      <c r="AM8" s="60"/>
      <c r="AN8" s="63"/>
    </row>
    <row r="9" spans="1:40">
      <c r="A9" s="20">
        <f t="shared" si="2"/>
        <v>4</v>
      </c>
      <c r="B9" s="6"/>
      <c r="C9" s="41" t="s">
        <v>48</v>
      </c>
      <c r="D9" s="83"/>
      <c r="E9" s="83"/>
      <c r="F9" s="242"/>
      <c r="G9" s="59">
        <f>51159-G8</f>
        <v>356</v>
      </c>
      <c r="H9" s="60">
        <v>87</v>
      </c>
      <c r="I9" s="60">
        <f>120068-I8</f>
        <v>3754</v>
      </c>
      <c r="J9" s="60">
        <f>I9</f>
        <v>3754</v>
      </c>
      <c r="K9" s="60">
        <f t="shared" si="1"/>
        <v>4110</v>
      </c>
      <c r="L9" s="61">
        <f t="shared" si="1"/>
        <v>3841</v>
      </c>
      <c r="M9" s="62">
        <v>85</v>
      </c>
      <c r="N9" s="62">
        <v>0</v>
      </c>
      <c r="O9" s="49">
        <v>0</v>
      </c>
      <c r="P9" s="63">
        <v>0</v>
      </c>
      <c r="Q9" s="58"/>
      <c r="R9" s="59"/>
      <c r="S9" s="63">
        <f>+L9+R9</f>
        <v>3841</v>
      </c>
      <c r="T9" s="241">
        <v>3</v>
      </c>
      <c r="V9" s="20">
        <f t="shared" si="3"/>
        <v>4</v>
      </c>
      <c r="W9" s="6"/>
      <c r="X9" s="41" t="s">
        <v>49</v>
      </c>
      <c r="Y9" s="83"/>
      <c r="Z9" s="83"/>
      <c r="AA9" s="29"/>
      <c r="AB9" s="59"/>
      <c r="AC9" s="60"/>
      <c r="AD9" s="60"/>
      <c r="AE9" s="60"/>
      <c r="AF9" s="60"/>
      <c r="AG9" s="61"/>
      <c r="AH9" s="62"/>
      <c r="AI9" s="62"/>
      <c r="AJ9" s="49"/>
      <c r="AK9" s="63"/>
      <c r="AL9" s="58"/>
      <c r="AM9" s="60"/>
      <c r="AN9" s="63"/>
    </row>
    <row r="10" spans="1:40">
      <c r="A10" s="20">
        <f t="shared" si="2"/>
        <v>5</v>
      </c>
      <c r="B10" s="6"/>
      <c r="C10" s="41" t="s">
        <v>49</v>
      </c>
      <c r="D10" s="83"/>
      <c r="E10" s="83"/>
      <c r="F10" s="240" t="s">
        <v>9</v>
      </c>
      <c r="G10" s="59">
        <v>12521</v>
      </c>
      <c r="H10" s="60">
        <v>3802</v>
      </c>
      <c r="I10" s="60">
        <v>0</v>
      </c>
      <c r="J10" s="60">
        <v>0</v>
      </c>
      <c r="K10" s="60">
        <f>G10+I10</f>
        <v>12521</v>
      </c>
      <c r="L10" s="61">
        <f>H10+J10</f>
        <v>3802</v>
      </c>
      <c r="M10" s="62">
        <v>85</v>
      </c>
      <c r="N10" s="62">
        <v>0</v>
      </c>
      <c r="O10" s="49">
        <v>0</v>
      </c>
      <c r="P10" s="63">
        <v>0</v>
      </c>
      <c r="Q10" s="58"/>
      <c r="R10" s="59"/>
      <c r="S10" s="63">
        <f>L10+R10</f>
        <v>3802</v>
      </c>
      <c r="T10" s="241">
        <v>0</v>
      </c>
      <c r="V10" s="20">
        <f t="shared" si="3"/>
        <v>5</v>
      </c>
      <c r="W10" s="6"/>
      <c r="X10" s="41" t="s">
        <v>50</v>
      </c>
      <c r="Y10" s="83"/>
      <c r="Z10" s="83"/>
      <c r="AA10" s="29"/>
      <c r="AB10" s="59"/>
      <c r="AC10" s="60"/>
      <c r="AD10" s="60"/>
      <c r="AE10" s="60"/>
      <c r="AF10" s="60"/>
      <c r="AG10" s="61"/>
      <c r="AH10" s="62"/>
      <c r="AI10" s="62"/>
      <c r="AJ10" s="49"/>
      <c r="AK10" s="63"/>
      <c r="AL10" s="58"/>
      <c r="AM10" s="60"/>
      <c r="AN10" s="63"/>
    </row>
    <row r="11" spans="1:40">
      <c r="A11" s="20">
        <f t="shared" si="2"/>
        <v>6</v>
      </c>
      <c r="B11" s="6"/>
      <c r="C11" s="41" t="s">
        <v>49</v>
      </c>
      <c r="D11" s="83"/>
      <c r="E11" s="83"/>
      <c r="F11" s="242"/>
      <c r="G11" s="59">
        <f>77525-G10</f>
        <v>65004</v>
      </c>
      <c r="H11" s="60">
        <f>52766-577</f>
        <v>52189</v>
      </c>
      <c r="I11" s="60">
        <v>17524</v>
      </c>
      <c r="J11" s="60">
        <f>I11</f>
        <v>17524</v>
      </c>
      <c r="K11" s="60">
        <f t="shared" ref="K11:L18" si="4">+G11+I11</f>
        <v>82528</v>
      </c>
      <c r="L11" s="61">
        <f t="shared" si="4"/>
        <v>69713</v>
      </c>
      <c r="M11" s="62">
        <v>85</v>
      </c>
      <c r="N11" s="62">
        <v>558</v>
      </c>
      <c r="O11" s="49">
        <f t="shared" ref="O11:O18" si="5">+K11-L11</f>
        <v>12815</v>
      </c>
      <c r="P11" s="63">
        <v>0</v>
      </c>
      <c r="Q11" s="58"/>
      <c r="R11" s="59"/>
      <c r="S11" s="63">
        <f>+L11+R11</f>
        <v>69713</v>
      </c>
      <c r="T11" s="241">
        <v>2543</v>
      </c>
      <c r="V11" s="20">
        <f t="shared" si="3"/>
        <v>6</v>
      </c>
      <c r="W11" s="6"/>
      <c r="X11" s="6"/>
      <c r="Y11" s="969" t="s">
        <v>16</v>
      </c>
      <c r="Z11" s="969"/>
      <c r="AA11" s="29"/>
      <c r="AB11" s="53"/>
      <c r="AC11" s="54"/>
      <c r="AD11" s="54"/>
      <c r="AE11" s="54"/>
      <c r="AF11" s="54">
        <f t="shared" ref="AF11:AG17" si="6">+AB11+AD11</f>
        <v>0</v>
      </c>
      <c r="AG11" s="55">
        <f t="shared" si="6"/>
        <v>0</v>
      </c>
      <c r="AH11" s="56"/>
      <c r="AI11" s="56"/>
      <c r="AJ11" s="49">
        <f t="shared" ref="AJ11:AJ17" si="7">+AF11-AG11</f>
        <v>0</v>
      </c>
      <c r="AK11" s="57"/>
      <c r="AL11" s="58"/>
      <c r="AM11" s="54"/>
      <c r="AN11" s="57">
        <f t="shared" ref="AN11:AN17" si="8">+AG11+AM11</f>
        <v>0</v>
      </c>
    </row>
    <row r="12" spans="1:40">
      <c r="A12" s="20">
        <f t="shared" si="2"/>
        <v>7</v>
      </c>
      <c r="B12" s="6"/>
      <c r="C12" s="41" t="s">
        <v>122</v>
      </c>
      <c r="D12" s="83"/>
      <c r="E12" s="83"/>
      <c r="F12" s="242"/>
      <c r="G12" s="59">
        <v>8796</v>
      </c>
      <c r="H12" s="60">
        <v>13649</v>
      </c>
      <c r="I12" s="60">
        <v>0</v>
      </c>
      <c r="J12" s="60">
        <v>0</v>
      </c>
      <c r="K12" s="60">
        <f t="shared" si="4"/>
        <v>8796</v>
      </c>
      <c r="L12" s="61">
        <f t="shared" si="4"/>
        <v>13649</v>
      </c>
      <c r="M12" s="62">
        <v>85</v>
      </c>
      <c r="N12" s="62">
        <v>4748</v>
      </c>
      <c r="O12" s="49">
        <f t="shared" si="5"/>
        <v>-4853</v>
      </c>
      <c r="P12" s="63">
        <v>0</v>
      </c>
      <c r="Q12" s="58"/>
      <c r="R12" s="59"/>
      <c r="S12" s="63">
        <f>+L12+R12</f>
        <v>13649</v>
      </c>
      <c r="T12" s="241">
        <v>22</v>
      </c>
      <c r="V12" s="19">
        <f t="shared" si="3"/>
        <v>7</v>
      </c>
      <c r="W12" s="963" t="s">
        <v>25</v>
      </c>
      <c r="X12" s="964"/>
      <c r="Y12" s="964"/>
      <c r="Z12" s="965"/>
      <c r="AA12" s="38"/>
      <c r="AB12" s="64">
        <v>8011</v>
      </c>
      <c r="AC12" s="65">
        <v>4102</v>
      </c>
      <c r="AD12" s="65">
        <v>0</v>
      </c>
      <c r="AE12" s="65">
        <v>0</v>
      </c>
      <c r="AF12" s="65">
        <v>8011</v>
      </c>
      <c r="AG12" s="66">
        <v>4102</v>
      </c>
      <c r="AH12" s="67">
        <v>90.86</v>
      </c>
      <c r="AI12" s="67">
        <v>0</v>
      </c>
      <c r="AJ12" s="65">
        <v>3909</v>
      </c>
      <c r="AK12" s="68">
        <v>0</v>
      </c>
      <c r="AL12" s="47"/>
      <c r="AM12" s="65"/>
      <c r="AN12" s="68">
        <v>4102</v>
      </c>
    </row>
    <row r="13" spans="1:40">
      <c r="A13" s="19">
        <f t="shared" si="2"/>
        <v>8</v>
      </c>
      <c r="B13" s="963" t="s">
        <v>25</v>
      </c>
      <c r="C13" s="964"/>
      <c r="D13" s="964"/>
      <c r="E13" s="965"/>
      <c r="F13" s="243"/>
      <c r="G13" s="64">
        <f>G14</f>
        <v>8011</v>
      </c>
      <c r="H13" s="65">
        <f>H14</f>
        <v>4102</v>
      </c>
      <c r="I13" s="65">
        <f t="shared" ref="G13:J14" si="9">I14</f>
        <v>0</v>
      </c>
      <c r="J13" s="65">
        <f t="shared" si="9"/>
        <v>0</v>
      </c>
      <c r="K13" s="65">
        <f t="shared" si="4"/>
        <v>8011</v>
      </c>
      <c r="L13" s="66">
        <f t="shared" si="4"/>
        <v>4102</v>
      </c>
      <c r="M13" s="67">
        <f>M14</f>
        <v>90.86</v>
      </c>
      <c r="N13" s="67">
        <f>N14</f>
        <v>0</v>
      </c>
      <c r="O13" s="65">
        <f t="shared" si="5"/>
        <v>3909</v>
      </c>
      <c r="P13" s="68">
        <v>0</v>
      </c>
      <c r="Q13" s="47"/>
      <c r="R13" s="64"/>
      <c r="S13" s="68">
        <f>+L13+R13</f>
        <v>4102</v>
      </c>
      <c r="T13" s="244">
        <f>T14</f>
        <v>218</v>
      </c>
      <c r="V13" s="36">
        <f t="shared" si="3"/>
        <v>8</v>
      </c>
      <c r="W13" s="966" t="s">
        <v>35</v>
      </c>
      <c r="X13" s="967"/>
      <c r="Y13" s="967"/>
      <c r="Z13" s="968"/>
      <c r="AA13" s="37"/>
      <c r="AB13" s="48"/>
      <c r="AC13" s="49"/>
      <c r="AD13" s="49"/>
      <c r="AE13" s="49"/>
      <c r="AF13" s="49">
        <f t="shared" si="6"/>
        <v>0</v>
      </c>
      <c r="AG13" s="50">
        <f t="shared" si="6"/>
        <v>0</v>
      </c>
      <c r="AH13" s="51"/>
      <c r="AI13" s="51"/>
      <c r="AJ13" s="49">
        <f t="shared" si="7"/>
        <v>0</v>
      </c>
      <c r="AK13" s="52"/>
      <c r="AL13" s="47"/>
      <c r="AM13" s="49"/>
      <c r="AN13" s="52">
        <f t="shared" si="8"/>
        <v>0</v>
      </c>
    </row>
    <row r="14" spans="1:40">
      <c r="A14" s="36">
        <f t="shared" si="2"/>
        <v>9</v>
      </c>
      <c r="B14" s="966" t="s">
        <v>123</v>
      </c>
      <c r="C14" s="967"/>
      <c r="D14" s="967"/>
      <c r="E14" s="968"/>
      <c r="F14" s="245"/>
      <c r="G14" s="48">
        <f t="shared" si="9"/>
        <v>8011</v>
      </c>
      <c r="H14" s="49">
        <f t="shared" si="9"/>
        <v>4102</v>
      </c>
      <c r="I14" s="49">
        <f t="shared" si="9"/>
        <v>0</v>
      </c>
      <c r="J14" s="49">
        <f t="shared" si="9"/>
        <v>0</v>
      </c>
      <c r="K14" s="49">
        <f t="shared" si="4"/>
        <v>8011</v>
      </c>
      <c r="L14" s="50">
        <f t="shared" si="4"/>
        <v>4102</v>
      </c>
      <c r="M14" s="246">
        <f>M15</f>
        <v>90.86</v>
      </c>
      <c r="N14" s="51">
        <f>N15</f>
        <v>0</v>
      </c>
      <c r="O14" s="49">
        <f t="shared" si="5"/>
        <v>3909</v>
      </c>
      <c r="P14" s="52">
        <f>P15</f>
        <v>0</v>
      </c>
      <c r="Q14" s="47"/>
      <c r="R14" s="48"/>
      <c r="S14" s="52">
        <f>+L14+R14</f>
        <v>4102</v>
      </c>
      <c r="T14" s="239">
        <v>218</v>
      </c>
      <c r="V14" s="20">
        <f t="shared" si="3"/>
        <v>9</v>
      </c>
      <c r="W14" s="6"/>
      <c r="X14" s="6"/>
      <c r="Y14" s="969" t="s">
        <v>51</v>
      </c>
      <c r="Z14" s="969"/>
      <c r="AA14" s="29"/>
      <c r="AB14" s="59"/>
      <c r="AC14" s="60"/>
      <c r="AD14" s="60"/>
      <c r="AE14" s="60"/>
      <c r="AF14" s="60">
        <f t="shared" si="6"/>
        <v>0</v>
      </c>
      <c r="AG14" s="61">
        <f t="shared" si="6"/>
        <v>0</v>
      </c>
      <c r="AH14" s="62"/>
      <c r="AI14" s="62"/>
      <c r="AJ14" s="60">
        <f t="shared" si="7"/>
        <v>0</v>
      </c>
      <c r="AK14" s="63"/>
      <c r="AL14" s="58"/>
      <c r="AM14" s="60"/>
      <c r="AN14" s="63">
        <f t="shared" si="8"/>
        <v>0</v>
      </c>
    </row>
    <row r="15" spans="1:40">
      <c r="A15" s="247">
        <f t="shared" si="2"/>
        <v>10</v>
      </c>
      <c r="B15" s="6"/>
      <c r="C15" s="41" t="s">
        <v>77</v>
      </c>
      <c r="D15" s="248"/>
      <c r="E15" s="249"/>
      <c r="F15" s="29"/>
      <c r="G15" s="59">
        <v>8011</v>
      </c>
      <c r="H15" s="60">
        <v>4102</v>
      </c>
      <c r="I15" s="60">
        <v>0</v>
      </c>
      <c r="J15" s="60">
        <v>0</v>
      </c>
      <c r="K15" s="60">
        <f t="shared" si="4"/>
        <v>8011</v>
      </c>
      <c r="L15" s="61">
        <f t="shared" si="4"/>
        <v>4102</v>
      </c>
      <c r="M15" s="250">
        <v>90.86</v>
      </c>
      <c r="N15" s="62">
        <v>0</v>
      </c>
      <c r="O15" s="60">
        <f t="shared" si="5"/>
        <v>3909</v>
      </c>
      <c r="P15" s="63">
        <v>0</v>
      </c>
      <c r="Q15" s="47"/>
      <c r="R15" s="251"/>
      <c r="S15" s="63">
        <f>+L15+R15</f>
        <v>4102</v>
      </c>
      <c r="T15" s="252">
        <v>218</v>
      </c>
      <c r="V15" s="19">
        <f t="shared" si="3"/>
        <v>10</v>
      </c>
      <c r="W15" s="963" t="s">
        <v>23</v>
      </c>
      <c r="X15" s="964"/>
      <c r="Y15" s="964"/>
      <c r="Z15" s="965"/>
      <c r="AA15" s="38"/>
      <c r="AB15" s="64">
        <v>150</v>
      </c>
      <c r="AC15" s="65">
        <v>473</v>
      </c>
      <c r="AD15" s="65">
        <v>0</v>
      </c>
      <c r="AE15" s="65">
        <v>0</v>
      </c>
      <c r="AF15" s="65">
        <v>150</v>
      </c>
      <c r="AG15" s="66">
        <v>473</v>
      </c>
      <c r="AH15" s="67">
        <v>80</v>
      </c>
      <c r="AI15" s="67">
        <v>0</v>
      </c>
      <c r="AJ15" s="65">
        <v>-323</v>
      </c>
      <c r="AK15" s="68">
        <v>0</v>
      </c>
      <c r="AL15" s="47"/>
      <c r="AM15" s="65"/>
      <c r="AN15" s="68">
        <v>473</v>
      </c>
    </row>
    <row r="16" spans="1:40">
      <c r="A16" s="19">
        <f t="shared" si="2"/>
        <v>11</v>
      </c>
      <c r="B16" s="963" t="s">
        <v>23</v>
      </c>
      <c r="C16" s="964"/>
      <c r="D16" s="964"/>
      <c r="E16" s="965"/>
      <c r="F16" s="38"/>
      <c r="G16" s="64">
        <f>G17</f>
        <v>150</v>
      </c>
      <c r="H16" s="65">
        <f>H17</f>
        <v>473</v>
      </c>
      <c r="I16" s="65">
        <v>0</v>
      </c>
      <c r="J16" s="65">
        <v>0</v>
      </c>
      <c r="K16" s="65">
        <f t="shared" si="4"/>
        <v>150</v>
      </c>
      <c r="L16" s="66">
        <f t="shared" si="4"/>
        <v>473</v>
      </c>
      <c r="M16" s="67">
        <f>M17</f>
        <v>80</v>
      </c>
      <c r="N16" s="67">
        <v>0</v>
      </c>
      <c r="O16" s="65">
        <f t="shared" si="5"/>
        <v>-323</v>
      </c>
      <c r="P16" s="68">
        <v>0</v>
      </c>
      <c r="Q16" s="47"/>
      <c r="R16" s="64"/>
      <c r="S16" s="68">
        <f>S17</f>
        <v>473</v>
      </c>
      <c r="T16" s="244">
        <f>T17</f>
        <v>118</v>
      </c>
      <c r="V16" s="36">
        <f t="shared" si="3"/>
        <v>11</v>
      </c>
      <c r="W16" s="966" t="s">
        <v>35</v>
      </c>
      <c r="X16" s="967"/>
      <c r="Y16" s="967"/>
      <c r="Z16" s="968"/>
      <c r="AA16" s="37"/>
      <c r="AB16" s="48"/>
      <c r="AC16" s="49"/>
      <c r="AD16" s="49"/>
      <c r="AE16" s="49"/>
      <c r="AF16" s="49">
        <f t="shared" si="6"/>
        <v>0</v>
      </c>
      <c r="AG16" s="50">
        <f t="shared" si="6"/>
        <v>0</v>
      </c>
      <c r="AH16" s="51"/>
      <c r="AI16" s="51"/>
      <c r="AJ16" s="49">
        <f t="shared" si="7"/>
        <v>0</v>
      </c>
      <c r="AK16" s="52"/>
      <c r="AL16" s="47"/>
      <c r="AM16" s="49"/>
      <c r="AN16" s="52">
        <f t="shared" si="8"/>
        <v>0</v>
      </c>
    </row>
    <row r="17" spans="1:40" ht="15.75" thickBot="1">
      <c r="A17" s="36">
        <f t="shared" si="2"/>
        <v>12</v>
      </c>
      <c r="B17" s="966" t="s">
        <v>124</v>
      </c>
      <c r="C17" s="967"/>
      <c r="D17" s="967"/>
      <c r="E17" s="968"/>
      <c r="F17" s="37"/>
      <c r="G17" s="48">
        <f>G18</f>
        <v>150</v>
      </c>
      <c r="H17" s="49">
        <f>H18</f>
        <v>473</v>
      </c>
      <c r="I17" s="49">
        <v>0</v>
      </c>
      <c r="J17" s="49">
        <v>0</v>
      </c>
      <c r="K17" s="49">
        <f t="shared" si="4"/>
        <v>150</v>
      </c>
      <c r="L17" s="50">
        <f t="shared" si="4"/>
        <v>473</v>
      </c>
      <c r="M17" s="51">
        <f>M18</f>
        <v>80</v>
      </c>
      <c r="N17" s="51">
        <f>N18</f>
        <v>0</v>
      </c>
      <c r="O17" s="49">
        <f t="shared" si="5"/>
        <v>-323</v>
      </c>
      <c r="P17" s="52">
        <f>P18</f>
        <v>0</v>
      </c>
      <c r="Q17" s="47"/>
      <c r="R17" s="48"/>
      <c r="S17" s="52">
        <f>S18</f>
        <v>473</v>
      </c>
      <c r="T17" s="239">
        <v>118</v>
      </c>
      <c r="V17" s="20">
        <f t="shared" si="3"/>
        <v>12</v>
      </c>
      <c r="W17" s="6"/>
      <c r="X17" s="6"/>
      <c r="Y17" s="969" t="s">
        <v>51</v>
      </c>
      <c r="Z17" s="969"/>
      <c r="AA17" s="29"/>
      <c r="AB17" s="53"/>
      <c r="AC17" s="54"/>
      <c r="AD17" s="54"/>
      <c r="AE17" s="54"/>
      <c r="AF17" s="54">
        <f t="shared" si="6"/>
        <v>0</v>
      </c>
      <c r="AG17" s="55">
        <f t="shared" si="6"/>
        <v>0</v>
      </c>
      <c r="AH17" s="56"/>
      <c r="AI17" s="56"/>
      <c r="AJ17" s="54">
        <f t="shared" si="7"/>
        <v>0</v>
      </c>
      <c r="AK17" s="57"/>
      <c r="AL17" s="58"/>
      <c r="AM17" s="54"/>
      <c r="AN17" s="57">
        <f t="shared" si="8"/>
        <v>0</v>
      </c>
    </row>
    <row r="18" spans="1:40" ht="15.75" thickBot="1">
      <c r="A18" s="20">
        <f t="shared" si="2"/>
        <v>13</v>
      </c>
      <c r="B18" s="6"/>
      <c r="C18" s="41" t="s">
        <v>125</v>
      </c>
      <c r="D18" s="969"/>
      <c r="E18" s="969"/>
      <c r="F18" s="29"/>
      <c r="G18" s="53">
        <v>150</v>
      </c>
      <c r="H18" s="54">
        <v>473</v>
      </c>
      <c r="I18" s="54">
        <v>0</v>
      </c>
      <c r="J18" s="54">
        <v>0</v>
      </c>
      <c r="K18" s="54">
        <f t="shared" si="4"/>
        <v>150</v>
      </c>
      <c r="L18" s="55">
        <f t="shared" si="4"/>
        <v>473</v>
      </c>
      <c r="M18" s="56">
        <v>80</v>
      </c>
      <c r="N18" s="56">
        <v>0</v>
      </c>
      <c r="O18" s="54">
        <f t="shared" si="5"/>
        <v>-323</v>
      </c>
      <c r="P18" s="57">
        <v>0</v>
      </c>
      <c r="Q18" s="58"/>
      <c r="R18" s="53"/>
      <c r="S18" s="57">
        <f>+L18+R18</f>
        <v>473</v>
      </c>
      <c r="T18" s="241">
        <v>118</v>
      </c>
      <c r="V18" s="21">
        <f t="shared" si="3"/>
        <v>13</v>
      </c>
      <c r="W18" s="24" t="s">
        <v>22</v>
      </c>
      <c r="X18" s="24"/>
      <c r="Y18" s="24"/>
      <c r="Z18" s="24"/>
      <c r="AA18" s="30"/>
      <c r="AB18" s="69">
        <f t="shared" ref="AB18:AK18" si="10">+AB6+AB12+AB15</f>
        <v>145641</v>
      </c>
      <c r="AC18" s="70">
        <f t="shared" si="10"/>
        <v>118802</v>
      </c>
      <c r="AD18" s="70">
        <f t="shared" si="10"/>
        <v>137592</v>
      </c>
      <c r="AE18" s="70">
        <f t="shared" si="10"/>
        <v>137592</v>
      </c>
      <c r="AF18" s="70">
        <f t="shared" si="10"/>
        <v>283233</v>
      </c>
      <c r="AG18" s="71">
        <f t="shared" si="10"/>
        <v>256394</v>
      </c>
      <c r="AH18" s="72">
        <f t="shared" si="10"/>
        <v>255.86</v>
      </c>
      <c r="AI18" s="72">
        <f t="shared" si="10"/>
        <v>29123</v>
      </c>
      <c r="AJ18" s="70">
        <f t="shared" si="10"/>
        <v>26839</v>
      </c>
      <c r="AK18" s="73">
        <f t="shared" si="10"/>
        <v>0</v>
      </c>
      <c r="AL18" s="47"/>
      <c r="AM18" s="70">
        <f>+AM6+AM12+AM15</f>
        <v>0</v>
      </c>
      <c r="AN18" s="73">
        <f>+AN6+AN12+AN15</f>
        <v>256394</v>
      </c>
    </row>
    <row r="19" spans="1:40" ht="15.75" thickBot="1">
      <c r="A19" s="253">
        <f t="shared" si="2"/>
        <v>14</v>
      </c>
      <c r="B19" s="24" t="s">
        <v>22</v>
      </c>
      <c r="C19" s="24"/>
      <c r="D19" s="24"/>
      <c r="E19" s="24"/>
      <c r="F19" s="30"/>
      <c r="G19" s="69">
        <f t="shared" ref="G19:P19" si="11">+G6+G13+G16</f>
        <v>145641</v>
      </c>
      <c r="H19" s="70">
        <f t="shared" si="11"/>
        <v>118802</v>
      </c>
      <c r="I19" s="70">
        <f t="shared" si="11"/>
        <v>137592</v>
      </c>
      <c r="J19" s="70">
        <f t="shared" si="11"/>
        <v>137592</v>
      </c>
      <c r="K19" s="70">
        <f t="shared" si="11"/>
        <v>283233</v>
      </c>
      <c r="L19" s="71">
        <f t="shared" si="11"/>
        <v>256394</v>
      </c>
      <c r="M19" s="72">
        <f t="shared" si="11"/>
        <v>255.86</v>
      </c>
      <c r="N19" s="72">
        <f t="shared" si="11"/>
        <v>29123</v>
      </c>
      <c r="O19" s="70">
        <f t="shared" si="11"/>
        <v>26839</v>
      </c>
      <c r="P19" s="73">
        <f t="shared" si="11"/>
        <v>0</v>
      </c>
      <c r="Q19" s="47"/>
      <c r="R19" s="69">
        <f>+R6+R13+R16</f>
        <v>0</v>
      </c>
      <c r="S19" s="73">
        <f>+S6+S13+S16</f>
        <v>256394</v>
      </c>
      <c r="T19" s="254">
        <f>+T6+T13+T16</f>
        <v>4729</v>
      </c>
    </row>
  </sheetData>
  <mergeCells count="41">
    <mergeCell ref="A3:A5"/>
    <mergeCell ref="B3:E5"/>
    <mergeCell ref="F3:F5"/>
    <mergeCell ref="G3:H3"/>
    <mergeCell ref="I3:J3"/>
    <mergeCell ref="K3:L3"/>
    <mergeCell ref="N3:N4"/>
    <mergeCell ref="O3:O4"/>
    <mergeCell ref="P3:P4"/>
    <mergeCell ref="W15:Z15"/>
    <mergeCell ref="S3:S4"/>
    <mergeCell ref="B17:E17"/>
    <mergeCell ref="D18:E18"/>
    <mergeCell ref="V3:V5"/>
    <mergeCell ref="W3:Z5"/>
    <mergeCell ref="AA3:AA5"/>
    <mergeCell ref="W13:Z13"/>
    <mergeCell ref="W16:Z16"/>
    <mergeCell ref="T3:T4"/>
    <mergeCell ref="B6:E6"/>
    <mergeCell ref="B7:E7"/>
    <mergeCell ref="B13:E13"/>
    <mergeCell ref="B14:E14"/>
    <mergeCell ref="B16:E16"/>
    <mergeCell ref="M3:M4"/>
    <mergeCell ref="R3:R4"/>
    <mergeCell ref="Y14:Z14"/>
    <mergeCell ref="Y17:Z17"/>
    <mergeCell ref="AM3:AM4"/>
    <mergeCell ref="AN3:AN4"/>
    <mergeCell ref="W6:Z6"/>
    <mergeCell ref="W7:Z7"/>
    <mergeCell ref="Y11:Z11"/>
    <mergeCell ref="W12:Z12"/>
    <mergeCell ref="AD3:AE3"/>
    <mergeCell ref="AF3:AG3"/>
    <mergeCell ref="AH3:AH4"/>
    <mergeCell ref="AI3:AI4"/>
    <mergeCell ref="AJ3:AJ4"/>
    <mergeCell ref="AK3:AK4"/>
    <mergeCell ref="AB3:AC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
  <sheetViews>
    <sheetView zoomScale="85" zoomScaleNormal="85" workbookViewId="0"/>
  </sheetViews>
  <sheetFormatPr defaultRowHeight="15"/>
  <cols>
    <col min="1" max="1" width="5"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255" t="s">
        <v>43</v>
      </c>
      <c r="B1" s="77"/>
      <c r="C1" s="256"/>
      <c r="D1" s="256"/>
      <c r="E1" s="256"/>
      <c r="F1" s="14"/>
      <c r="G1" s="2"/>
      <c r="H1" s="2"/>
      <c r="I1" s="2"/>
      <c r="J1" s="2"/>
      <c r="K1" s="2"/>
      <c r="L1" s="2"/>
      <c r="M1" s="2"/>
      <c r="N1" s="2"/>
      <c r="O1" s="2"/>
      <c r="P1" s="2"/>
      <c r="Q1" s="2"/>
      <c r="R1" s="2"/>
      <c r="S1" s="2"/>
    </row>
    <row r="2" spans="1:40" ht="16.5" thickBot="1">
      <c r="A2" s="2"/>
      <c r="B2" s="14"/>
      <c r="C2" s="14"/>
      <c r="D2" s="14"/>
      <c r="E2" s="2"/>
      <c r="F2" s="2"/>
      <c r="G2" s="2"/>
      <c r="H2" s="2"/>
      <c r="I2" s="2"/>
      <c r="J2" s="2"/>
      <c r="K2" s="2"/>
      <c r="L2" s="2"/>
      <c r="M2" s="2"/>
      <c r="N2" s="2"/>
      <c r="O2" s="2"/>
      <c r="P2" s="2"/>
      <c r="Q2" s="2"/>
      <c r="R2" s="2"/>
      <c r="S2" s="18" t="s">
        <v>1</v>
      </c>
    </row>
    <row r="3" spans="1:40">
      <c r="A3" s="973" t="s">
        <v>0</v>
      </c>
      <c r="B3" s="1050" t="s">
        <v>81</v>
      </c>
      <c r="C3" s="1050"/>
      <c r="D3" s="1050"/>
      <c r="E3" s="1050"/>
      <c r="F3" s="1053" t="s">
        <v>55</v>
      </c>
      <c r="G3" s="953" t="s">
        <v>17</v>
      </c>
      <c r="H3" s="954"/>
      <c r="I3" s="954" t="s">
        <v>18</v>
      </c>
      <c r="J3" s="954"/>
      <c r="K3" s="954" t="s">
        <v>19</v>
      </c>
      <c r="L3" s="955"/>
      <c r="M3" s="1045" t="s">
        <v>91</v>
      </c>
      <c r="N3" s="1047" t="s">
        <v>92</v>
      </c>
      <c r="O3" s="936" t="s">
        <v>37</v>
      </c>
      <c r="P3" s="956" t="s">
        <v>38</v>
      </c>
      <c r="Q3" s="257"/>
      <c r="R3" s="936"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74"/>
      <c r="B4" s="1051"/>
      <c r="C4" s="1051"/>
      <c r="D4" s="1051"/>
      <c r="E4" s="1051"/>
      <c r="F4" s="1054"/>
      <c r="G4" s="12" t="s">
        <v>28</v>
      </c>
      <c r="H4" s="7" t="s">
        <v>29</v>
      </c>
      <c r="I4" s="7" t="s">
        <v>11</v>
      </c>
      <c r="J4" s="7" t="s">
        <v>15</v>
      </c>
      <c r="K4" s="7" t="s">
        <v>11</v>
      </c>
      <c r="L4" s="26" t="s">
        <v>15</v>
      </c>
      <c r="M4" s="1046"/>
      <c r="N4" s="1048"/>
      <c r="O4" s="937"/>
      <c r="P4" s="957"/>
      <c r="Q4" s="257"/>
      <c r="R4" s="937"/>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049"/>
      <c r="B5" s="1052"/>
      <c r="C5" s="1052"/>
      <c r="D5" s="1052"/>
      <c r="E5" s="1052"/>
      <c r="F5" s="1055"/>
      <c r="G5" s="8" t="s">
        <v>2</v>
      </c>
      <c r="H5" s="9" t="s">
        <v>3</v>
      </c>
      <c r="I5" s="9" t="s">
        <v>4</v>
      </c>
      <c r="J5" s="9" t="s">
        <v>5</v>
      </c>
      <c r="K5" s="9" t="s">
        <v>12</v>
      </c>
      <c r="L5" s="27" t="s">
        <v>13</v>
      </c>
      <c r="M5" s="258" t="s">
        <v>24</v>
      </c>
      <c r="N5" s="259" t="s">
        <v>26</v>
      </c>
      <c r="O5" s="10" t="s">
        <v>21</v>
      </c>
      <c r="P5" s="11" t="s">
        <v>6</v>
      </c>
      <c r="Q5" s="257"/>
      <c r="R5" s="10"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260">
        <v>1</v>
      </c>
      <c r="B6" s="1044" t="s">
        <v>14</v>
      </c>
      <c r="C6" s="1044"/>
      <c r="D6" s="1044"/>
      <c r="E6" s="1044"/>
      <c r="F6" s="261"/>
      <c r="G6" s="262">
        <f t="shared" ref="G6:L6" si="0">G7</f>
        <v>155831</v>
      </c>
      <c r="H6" s="263">
        <f t="shared" si="0"/>
        <v>149140</v>
      </c>
      <c r="I6" s="263">
        <f t="shared" si="0"/>
        <v>40175</v>
      </c>
      <c r="J6" s="263">
        <f t="shared" si="0"/>
        <v>10571</v>
      </c>
      <c r="K6" s="263">
        <f t="shared" si="0"/>
        <v>196006</v>
      </c>
      <c r="L6" s="263">
        <f t="shared" si="0"/>
        <v>159711</v>
      </c>
      <c r="M6" s="264"/>
      <c r="N6" s="264">
        <f>N7</f>
        <v>27603</v>
      </c>
      <c r="O6" s="263">
        <f t="shared" ref="O6:O29" si="1">+K6-L6</f>
        <v>36295</v>
      </c>
      <c r="P6" s="265"/>
      <c r="Q6" s="266"/>
      <c r="R6" s="263">
        <f>R7</f>
        <v>5296</v>
      </c>
      <c r="S6" s="265">
        <f>+L6+R6</f>
        <v>165007</v>
      </c>
      <c r="V6" s="39">
        <v>1</v>
      </c>
      <c r="W6" s="962" t="s">
        <v>14</v>
      </c>
      <c r="X6" s="962"/>
      <c r="Y6" s="962"/>
      <c r="Z6" s="962"/>
      <c r="AA6" s="35"/>
      <c r="AB6" s="42">
        <v>155831</v>
      </c>
      <c r="AC6" s="43">
        <v>149140</v>
      </c>
      <c r="AD6" s="43">
        <v>40175</v>
      </c>
      <c r="AE6" s="43">
        <v>10571</v>
      </c>
      <c r="AF6" s="43">
        <v>196006</v>
      </c>
      <c r="AG6" s="44">
        <v>159711</v>
      </c>
      <c r="AH6" s="45"/>
      <c r="AI6" s="45">
        <v>27603</v>
      </c>
      <c r="AJ6" s="43">
        <v>36295</v>
      </c>
      <c r="AK6" s="46"/>
      <c r="AL6" s="47"/>
      <c r="AM6" s="43">
        <v>5296</v>
      </c>
      <c r="AN6" s="46">
        <v>165007</v>
      </c>
    </row>
    <row r="7" spans="1:40">
      <c r="A7" s="101">
        <f>A6+1</f>
        <v>2</v>
      </c>
      <c r="B7" s="967" t="s">
        <v>47</v>
      </c>
      <c r="C7" s="967"/>
      <c r="D7" s="967"/>
      <c r="E7" s="967"/>
      <c r="F7" s="267"/>
      <c r="G7" s="268">
        <f t="shared" ref="G7:L7" si="2">G8+G13+G19</f>
        <v>155831</v>
      </c>
      <c r="H7" s="269">
        <f t="shared" si="2"/>
        <v>149140</v>
      </c>
      <c r="I7" s="269">
        <f t="shared" si="2"/>
        <v>40175</v>
      </c>
      <c r="J7" s="269">
        <f t="shared" si="2"/>
        <v>10571</v>
      </c>
      <c r="K7" s="269">
        <f t="shared" si="2"/>
        <v>196006</v>
      </c>
      <c r="L7" s="269">
        <f t="shared" si="2"/>
        <v>159711</v>
      </c>
      <c r="M7" s="270">
        <v>0.85</v>
      </c>
      <c r="N7" s="269">
        <f>N8+N13+N19</f>
        <v>27603</v>
      </c>
      <c r="O7" s="269">
        <f t="shared" si="1"/>
        <v>36295</v>
      </c>
      <c r="P7" s="271"/>
      <c r="Q7" s="266"/>
      <c r="R7" s="269">
        <f>R8+R13+R19</f>
        <v>5296</v>
      </c>
      <c r="S7" s="271">
        <f t="shared" ref="S7:S33" si="3">+L7+R7</f>
        <v>165007</v>
      </c>
      <c r="V7" s="36">
        <f>V6+1</f>
        <v>2</v>
      </c>
      <c r="W7" s="970" t="s">
        <v>47</v>
      </c>
      <c r="X7" s="970"/>
      <c r="Y7" s="970"/>
      <c r="Z7" s="970"/>
      <c r="AA7" s="28"/>
      <c r="AB7" s="48"/>
      <c r="AC7" s="49"/>
      <c r="AD7" s="49"/>
      <c r="AE7" s="49"/>
      <c r="AF7" s="49"/>
      <c r="AG7" s="50"/>
      <c r="AH7" s="51"/>
      <c r="AI7" s="51"/>
      <c r="AJ7" s="49"/>
      <c r="AK7" s="52"/>
      <c r="AL7" s="47"/>
      <c r="AM7" s="49"/>
      <c r="AN7" s="52"/>
    </row>
    <row r="8" spans="1:40">
      <c r="A8" s="272">
        <f>+A7+1</f>
        <v>3</v>
      </c>
      <c r="B8" s="273"/>
      <c r="C8" s="274" t="s">
        <v>48</v>
      </c>
      <c r="D8" s="275"/>
      <c r="E8" s="275"/>
      <c r="F8" s="276"/>
      <c r="G8" s="277">
        <f t="shared" ref="G8:L8" si="4">SUM(G9:G12)</f>
        <v>42747</v>
      </c>
      <c r="H8" s="278">
        <f t="shared" si="4"/>
        <v>26508</v>
      </c>
      <c r="I8" s="278">
        <f t="shared" si="4"/>
        <v>26836</v>
      </c>
      <c r="J8" s="279">
        <f t="shared" si="4"/>
        <v>5528</v>
      </c>
      <c r="K8" s="278">
        <f t="shared" si="4"/>
        <v>69583</v>
      </c>
      <c r="L8" s="280">
        <f t="shared" si="4"/>
        <v>32036</v>
      </c>
      <c r="M8" s="280"/>
      <c r="N8" s="280">
        <f>SUM(N9:N12)</f>
        <v>8803</v>
      </c>
      <c r="O8" s="278">
        <f t="shared" si="1"/>
        <v>37547</v>
      </c>
      <c r="P8" s="281"/>
      <c r="Q8" s="282"/>
      <c r="R8" s="283">
        <f>SUM(R9:R12)</f>
        <v>1186</v>
      </c>
      <c r="S8" s="281">
        <f t="shared" si="3"/>
        <v>33222</v>
      </c>
      <c r="V8" s="20">
        <f t="shared" ref="V8:V18" si="5">+V7+1</f>
        <v>3</v>
      </c>
      <c r="W8" s="6"/>
      <c r="X8" s="41" t="s">
        <v>48</v>
      </c>
      <c r="Y8" s="83"/>
      <c r="Z8" s="83"/>
      <c r="AA8" s="29"/>
      <c r="AB8" s="59"/>
      <c r="AC8" s="60"/>
      <c r="AD8" s="60"/>
      <c r="AE8" s="60"/>
      <c r="AF8" s="60"/>
      <c r="AG8" s="61"/>
      <c r="AH8" s="62"/>
      <c r="AI8" s="62"/>
      <c r="AJ8" s="49"/>
      <c r="AK8" s="63"/>
      <c r="AL8" s="58"/>
      <c r="AM8" s="60"/>
      <c r="AN8" s="63"/>
    </row>
    <row r="9" spans="1:40">
      <c r="A9" s="15">
        <v>4</v>
      </c>
      <c r="B9" s="284"/>
      <c r="C9" s="285"/>
      <c r="D9" s="286" t="s">
        <v>126</v>
      </c>
      <c r="E9" s="287" t="s">
        <v>127</v>
      </c>
      <c r="F9" s="288"/>
      <c r="G9" s="289">
        <v>3295</v>
      </c>
      <c r="H9" s="290">
        <v>5270</v>
      </c>
      <c r="I9" s="290">
        <v>9792</v>
      </c>
      <c r="J9" s="290">
        <v>1040</v>
      </c>
      <c r="K9" s="290">
        <f t="shared" ref="K9:L33" si="6">+G9+I9</f>
        <v>13087</v>
      </c>
      <c r="L9" s="291">
        <f t="shared" si="6"/>
        <v>6310</v>
      </c>
      <c r="M9" s="292"/>
      <c r="N9" s="292">
        <v>3938</v>
      </c>
      <c r="O9" s="269">
        <f t="shared" si="1"/>
        <v>6777</v>
      </c>
      <c r="P9" s="293"/>
      <c r="Q9" s="294"/>
      <c r="R9" s="290">
        <v>124</v>
      </c>
      <c r="S9" s="293">
        <f t="shared" si="3"/>
        <v>6434</v>
      </c>
      <c r="V9" s="20">
        <f t="shared" si="5"/>
        <v>4</v>
      </c>
      <c r="W9" s="6"/>
      <c r="X9" s="41" t="s">
        <v>49</v>
      </c>
      <c r="Y9" s="83"/>
      <c r="Z9" s="83"/>
      <c r="AA9" s="29"/>
      <c r="AB9" s="59"/>
      <c r="AC9" s="60"/>
      <c r="AD9" s="60"/>
      <c r="AE9" s="60"/>
      <c r="AF9" s="60"/>
      <c r="AG9" s="61"/>
      <c r="AH9" s="62"/>
      <c r="AI9" s="62"/>
      <c r="AJ9" s="49"/>
      <c r="AK9" s="63"/>
      <c r="AL9" s="58"/>
      <c r="AM9" s="60"/>
      <c r="AN9" s="63"/>
    </row>
    <row r="10" spans="1:40">
      <c r="A10" s="15"/>
      <c r="B10" s="284"/>
      <c r="C10" s="285"/>
      <c r="D10" s="286" t="s">
        <v>128</v>
      </c>
      <c r="E10" s="287" t="s">
        <v>129</v>
      </c>
      <c r="F10" s="288" t="s">
        <v>9</v>
      </c>
      <c r="G10" s="289">
        <v>26793</v>
      </c>
      <c r="H10" s="290">
        <v>13701</v>
      </c>
      <c r="I10" s="290">
        <v>14431</v>
      </c>
      <c r="J10" s="290">
        <v>4487</v>
      </c>
      <c r="K10" s="290">
        <f t="shared" si="6"/>
        <v>41224</v>
      </c>
      <c r="L10" s="291">
        <f t="shared" si="6"/>
        <v>18188</v>
      </c>
      <c r="M10" s="292"/>
      <c r="N10" s="292">
        <v>0</v>
      </c>
      <c r="O10" s="269">
        <f t="shared" si="1"/>
        <v>23036</v>
      </c>
      <c r="P10" s="293"/>
      <c r="Q10" s="294"/>
      <c r="R10" s="290">
        <v>963</v>
      </c>
      <c r="S10" s="293">
        <f t="shared" si="3"/>
        <v>19151</v>
      </c>
      <c r="V10" s="20">
        <f t="shared" si="5"/>
        <v>5</v>
      </c>
      <c r="W10" s="6"/>
      <c r="X10" s="41" t="s">
        <v>50</v>
      </c>
      <c r="Y10" s="83"/>
      <c r="Z10" s="83"/>
      <c r="AA10" s="29"/>
      <c r="AB10" s="59"/>
      <c r="AC10" s="60"/>
      <c r="AD10" s="60"/>
      <c r="AE10" s="60"/>
      <c r="AF10" s="60"/>
      <c r="AG10" s="61"/>
      <c r="AH10" s="62"/>
      <c r="AI10" s="62"/>
      <c r="AJ10" s="49"/>
      <c r="AK10" s="63"/>
      <c r="AL10" s="58"/>
      <c r="AM10" s="60"/>
      <c r="AN10" s="63"/>
    </row>
    <row r="11" spans="1:40">
      <c r="A11" s="15"/>
      <c r="B11" s="284"/>
      <c r="C11" s="285"/>
      <c r="D11" s="286" t="s">
        <v>130</v>
      </c>
      <c r="E11" s="287" t="s">
        <v>131</v>
      </c>
      <c r="F11" s="288" t="s">
        <v>9</v>
      </c>
      <c r="G11" s="289">
        <v>7539</v>
      </c>
      <c r="H11" s="290">
        <v>5484</v>
      </c>
      <c r="I11" s="290">
        <v>1900</v>
      </c>
      <c r="J11" s="290">
        <v>0</v>
      </c>
      <c r="K11" s="290">
        <f t="shared" si="6"/>
        <v>9439</v>
      </c>
      <c r="L11" s="291">
        <f t="shared" si="6"/>
        <v>5484</v>
      </c>
      <c r="M11" s="292"/>
      <c r="N11" s="292">
        <v>4865</v>
      </c>
      <c r="O11" s="269">
        <f t="shared" si="1"/>
        <v>3955</v>
      </c>
      <c r="P11" s="293"/>
      <c r="Q11" s="294"/>
      <c r="R11" s="290">
        <v>46</v>
      </c>
      <c r="S11" s="293">
        <f t="shared" si="3"/>
        <v>5530</v>
      </c>
      <c r="V11" s="20">
        <f t="shared" si="5"/>
        <v>6</v>
      </c>
      <c r="W11" s="6"/>
      <c r="X11" s="6"/>
      <c r="Y11" s="969" t="s">
        <v>16</v>
      </c>
      <c r="Z11" s="969"/>
      <c r="AA11" s="29"/>
      <c r="AB11" s="53"/>
      <c r="AC11" s="54"/>
      <c r="AD11" s="54"/>
      <c r="AE11" s="54"/>
      <c r="AF11" s="54">
        <f t="shared" ref="AF11:AG17" si="7">+AB11+AD11</f>
        <v>0</v>
      </c>
      <c r="AG11" s="55">
        <f t="shared" si="7"/>
        <v>0</v>
      </c>
      <c r="AH11" s="56"/>
      <c r="AI11" s="56"/>
      <c r="AJ11" s="49">
        <f t="shared" ref="AJ11:AJ17" si="8">+AF11-AG11</f>
        <v>0</v>
      </c>
      <c r="AK11" s="57"/>
      <c r="AL11" s="58"/>
      <c r="AM11" s="54"/>
      <c r="AN11" s="57">
        <f t="shared" ref="AN11:AN17" si="9">+AG11+AM11</f>
        <v>0</v>
      </c>
    </row>
    <row r="12" spans="1:40">
      <c r="A12" s="15"/>
      <c r="B12" s="284"/>
      <c r="C12" s="285"/>
      <c r="D12" s="286" t="s">
        <v>126</v>
      </c>
      <c r="E12" s="287" t="s">
        <v>127</v>
      </c>
      <c r="F12" s="288" t="s">
        <v>9</v>
      </c>
      <c r="G12" s="289">
        <v>5120</v>
      </c>
      <c r="H12" s="290">
        <v>2053</v>
      </c>
      <c r="I12" s="290">
        <v>713</v>
      </c>
      <c r="J12" s="290">
        <v>1</v>
      </c>
      <c r="K12" s="290">
        <f t="shared" si="6"/>
        <v>5833</v>
      </c>
      <c r="L12" s="291">
        <f t="shared" si="6"/>
        <v>2054</v>
      </c>
      <c r="M12" s="292"/>
      <c r="N12" s="292">
        <v>0</v>
      </c>
      <c r="O12" s="269">
        <f t="shared" si="1"/>
        <v>3779</v>
      </c>
      <c r="P12" s="293"/>
      <c r="Q12" s="294"/>
      <c r="R12" s="290">
        <v>53</v>
      </c>
      <c r="S12" s="293">
        <f t="shared" si="3"/>
        <v>2107</v>
      </c>
      <c r="V12" s="19">
        <f t="shared" si="5"/>
        <v>7</v>
      </c>
      <c r="W12" s="963" t="s">
        <v>25</v>
      </c>
      <c r="X12" s="964"/>
      <c r="Y12" s="964"/>
      <c r="Z12" s="965"/>
      <c r="AA12" s="38"/>
      <c r="AB12" s="64">
        <v>0</v>
      </c>
      <c r="AC12" s="65">
        <v>725</v>
      </c>
      <c r="AD12" s="65">
        <v>0</v>
      </c>
      <c r="AE12" s="65">
        <v>854</v>
      </c>
      <c r="AF12" s="65">
        <v>0</v>
      </c>
      <c r="AG12" s="66">
        <v>1579</v>
      </c>
      <c r="AH12" s="67"/>
      <c r="AI12" s="67">
        <v>0</v>
      </c>
      <c r="AJ12" s="65">
        <v>-1579</v>
      </c>
      <c r="AK12" s="68"/>
      <c r="AL12" s="47"/>
      <c r="AM12" s="65">
        <v>332</v>
      </c>
      <c r="AN12" s="68">
        <v>1911</v>
      </c>
    </row>
    <row r="13" spans="1:40">
      <c r="A13" s="272">
        <v>6</v>
      </c>
      <c r="B13" s="273"/>
      <c r="C13" s="274" t="s">
        <v>49</v>
      </c>
      <c r="D13" s="275"/>
      <c r="E13" s="275"/>
      <c r="F13" s="276"/>
      <c r="G13" s="295">
        <f t="shared" ref="G13:L13" si="10">SUM(G14:G18)</f>
        <v>65550</v>
      </c>
      <c r="H13" s="283">
        <f t="shared" si="10"/>
        <v>48263</v>
      </c>
      <c r="I13" s="283">
        <f t="shared" si="10"/>
        <v>13339</v>
      </c>
      <c r="J13" s="283">
        <f t="shared" si="10"/>
        <v>5043</v>
      </c>
      <c r="K13" s="283">
        <f t="shared" si="10"/>
        <v>78889</v>
      </c>
      <c r="L13" s="283">
        <f t="shared" si="10"/>
        <v>53306</v>
      </c>
      <c r="M13" s="280"/>
      <c r="N13" s="280">
        <f>SUM(N14:N18)</f>
        <v>1486</v>
      </c>
      <c r="O13" s="278">
        <f t="shared" si="1"/>
        <v>25583</v>
      </c>
      <c r="P13" s="281"/>
      <c r="Q13" s="282"/>
      <c r="R13" s="283">
        <f>SUM(R14:R18)</f>
        <v>1400</v>
      </c>
      <c r="S13" s="281">
        <f t="shared" si="3"/>
        <v>54706</v>
      </c>
      <c r="V13" s="36">
        <f t="shared" si="5"/>
        <v>8</v>
      </c>
      <c r="W13" s="966" t="s">
        <v>35</v>
      </c>
      <c r="X13" s="967"/>
      <c r="Y13" s="967"/>
      <c r="Z13" s="968"/>
      <c r="AA13" s="37"/>
      <c r="AB13" s="48"/>
      <c r="AC13" s="49"/>
      <c r="AD13" s="49"/>
      <c r="AE13" s="49"/>
      <c r="AF13" s="49">
        <f t="shared" si="7"/>
        <v>0</v>
      </c>
      <c r="AG13" s="50">
        <f t="shared" si="7"/>
        <v>0</v>
      </c>
      <c r="AH13" s="51"/>
      <c r="AI13" s="51"/>
      <c r="AJ13" s="49">
        <f t="shared" si="8"/>
        <v>0</v>
      </c>
      <c r="AK13" s="52"/>
      <c r="AL13" s="47"/>
      <c r="AM13" s="49"/>
      <c r="AN13" s="52">
        <f t="shared" si="9"/>
        <v>0</v>
      </c>
    </row>
    <row r="14" spans="1:40">
      <c r="A14" s="15">
        <v>7</v>
      </c>
      <c r="B14" s="284"/>
      <c r="C14" s="285"/>
      <c r="D14" s="286" t="s">
        <v>132</v>
      </c>
      <c r="E14" s="287" t="s">
        <v>133</v>
      </c>
      <c r="F14" s="288"/>
      <c r="G14" s="289">
        <v>20900</v>
      </c>
      <c r="H14" s="290">
        <v>19800</v>
      </c>
      <c r="I14" s="290">
        <v>0</v>
      </c>
      <c r="J14" s="290">
        <v>0</v>
      </c>
      <c r="K14" s="290">
        <f t="shared" ref="K14:L18" si="11">G14+I14</f>
        <v>20900</v>
      </c>
      <c r="L14" s="291">
        <f t="shared" si="11"/>
        <v>19800</v>
      </c>
      <c r="M14" s="292"/>
      <c r="N14" s="292">
        <v>0</v>
      </c>
      <c r="O14" s="269">
        <f t="shared" si="1"/>
        <v>1100</v>
      </c>
      <c r="P14" s="293"/>
      <c r="Q14" s="294"/>
      <c r="R14" s="290">
        <v>84</v>
      </c>
      <c r="S14" s="293">
        <f t="shared" si="3"/>
        <v>19884</v>
      </c>
      <c r="V14" s="20">
        <f t="shared" si="5"/>
        <v>9</v>
      </c>
      <c r="W14" s="6"/>
      <c r="X14" s="6"/>
      <c r="Y14" s="969" t="s">
        <v>51</v>
      </c>
      <c r="Z14" s="969"/>
      <c r="AA14" s="29"/>
      <c r="AB14" s="59"/>
      <c r="AC14" s="60"/>
      <c r="AD14" s="60"/>
      <c r="AE14" s="60"/>
      <c r="AF14" s="60">
        <f t="shared" si="7"/>
        <v>0</v>
      </c>
      <c r="AG14" s="61">
        <f t="shared" si="7"/>
        <v>0</v>
      </c>
      <c r="AH14" s="62"/>
      <c r="AI14" s="62"/>
      <c r="AJ14" s="60">
        <f t="shared" si="8"/>
        <v>0</v>
      </c>
      <c r="AK14" s="63"/>
      <c r="AL14" s="58"/>
      <c r="AM14" s="60"/>
      <c r="AN14" s="63">
        <f t="shared" si="9"/>
        <v>0</v>
      </c>
    </row>
    <row r="15" spans="1:40">
      <c r="A15" s="15"/>
      <c r="B15" s="284"/>
      <c r="C15" s="285"/>
      <c r="D15" s="286" t="s">
        <v>134</v>
      </c>
      <c r="E15" s="287" t="s">
        <v>135</v>
      </c>
      <c r="F15" s="288"/>
      <c r="G15" s="289">
        <v>11008</v>
      </c>
      <c r="H15" s="290">
        <v>5996</v>
      </c>
      <c r="I15" s="290">
        <v>13227</v>
      </c>
      <c r="J15" s="290">
        <v>4931</v>
      </c>
      <c r="K15" s="290">
        <f t="shared" si="11"/>
        <v>24235</v>
      </c>
      <c r="L15" s="291">
        <f t="shared" si="11"/>
        <v>10927</v>
      </c>
      <c r="M15" s="292"/>
      <c r="N15" s="292">
        <v>0</v>
      </c>
      <c r="O15" s="269">
        <f t="shared" si="1"/>
        <v>13308</v>
      </c>
      <c r="P15" s="293"/>
      <c r="Q15" s="294"/>
      <c r="R15" s="290">
        <v>324</v>
      </c>
      <c r="S15" s="293">
        <f t="shared" si="3"/>
        <v>11251</v>
      </c>
      <c r="V15" s="19">
        <f t="shared" si="5"/>
        <v>10</v>
      </c>
      <c r="W15" s="963" t="s">
        <v>23</v>
      </c>
      <c r="X15" s="964"/>
      <c r="Y15" s="964"/>
      <c r="Z15" s="965"/>
      <c r="AA15" s="38"/>
      <c r="AB15" s="64">
        <v>0</v>
      </c>
      <c r="AC15" s="65">
        <v>0</v>
      </c>
      <c r="AD15" s="65">
        <v>0</v>
      </c>
      <c r="AE15" s="65">
        <v>0</v>
      </c>
      <c r="AF15" s="65">
        <v>0</v>
      </c>
      <c r="AG15" s="66">
        <v>0</v>
      </c>
      <c r="AH15" s="67"/>
      <c r="AI15" s="67">
        <v>0</v>
      </c>
      <c r="AJ15" s="65">
        <v>0</v>
      </c>
      <c r="AK15" s="68"/>
      <c r="AL15" s="47"/>
      <c r="AM15" s="65">
        <v>0</v>
      </c>
      <c r="AN15" s="68">
        <v>0</v>
      </c>
    </row>
    <row r="16" spans="1:40">
      <c r="A16" s="15"/>
      <c r="B16" s="284"/>
      <c r="C16" s="285"/>
      <c r="D16" s="286" t="s">
        <v>136</v>
      </c>
      <c r="E16" s="287" t="s">
        <v>137</v>
      </c>
      <c r="F16" s="288"/>
      <c r="G16" s="289">
        <v>2296</v>
      </c>
      <c r="H16" s="290">
        <v>603</v>
      </c>
      <c r="I16" s="290">
        <v>0</v>
      </c>
      <c r="J16" s="290">
        <v>0</v>
      </c>
      <c r="K16" s="290">
        <f t="shared" si="11"/>
        <v>2296</v>
      </c>
      <c r="L16" s="291">
        <f t="shared" si="11"/>
        <v>603</v>
      </c>
      <c r="M16" s="292"/>
      <c r="N16" s="292">
        <v>0</v>
      </c>
      <c r="O16" s="269">
        <f t="shared" si="1"/>
        <v>1693</v>
      </c>
      <c r="P16" s="293"/>
      <c r="Q16" s="294"/>
      <c r="R16" s="290">
        <v>33</v>
      </c>
      <c r="S16" s="293">
        <f t="shared" si="3"/>
        <v>636</v>
      </c>
      <c r="V16" s="36">
        <f t="shared" si="5"/>
        <v>11</v>
      </c>
      <c r="W16" s="966" t="s">
        <v>35</v>
      </c>
      <c r="X16" s="967"/>
      <c r="Y16" s="967"/>
      <c r="Z16" s="968"/>
      <c r="AA16" s="37"/>
      <c r="AB16" s="48"/>
      <c r="AC16" s="49"/>
      <c r="AD16" s="49"/>
      <c r="AE16" s="49"/>
      <c r="AF16" s="49">
        <f t="shared" si="7"/>
        <v>0</v>
      </c>
      <c r="AG16" s="50">
        <f t="shared" si="7"/>
        <v>0</v>
      </c>
      <c r="AH16" s="51"/>
      <c r="AI16" s="51"/>
      <c r="AJ16" s="49">
        <f t="shared" si="8"/>
        <v>0</v>
      </c>
      <c r="AK16" s="52"/>
      <c r="AL16" s="47"/>
      <c r="AM16" s="49"/>
      <c r="AN16" s="52">
        <f t="shared" si="9"/>
        <v>0</v>
      </c>
    </row>
    <row r="17" spans="1:40" ht="15.75" thickBot="1">
      <c r="A17" s="15"/>
      <c r="B17" s="284"/>
      <c r="C17" s="285"/>
      <c r="D17" s="286" t="s">
        <v>138</v>
      </c>
      <c r="E17" s="287" t="s">
        <v>139</v>
      </c>
      <c r="F17" s="288" t="s">
        <v>9</v>
      </c>
      <c r="G17" s="289">
        <v>14959</v>
      </c>
      <c r="H17" s="290">
        <v>13100</v>
      </c>
      <c r="I17" s="290">
        <v>112</v>
      </c>
      <c r="J17" s="290">
        <v>112</v>
      </c>
      <c r="K17" s="290">
        <f t="shared" si="11"/>
        <v>15071</v>
      </c>
      <c r="L17" s="291">
        <f t="shared" si="11"/>
        <v>13212</v>
      </c>
      <c r="M17" s="292"/>
      <c r="N17" s="292">
        <v>0</v>
      </c>
      <c r="O17" s="269">
        <f t="shared" si="1"/>
        <v>1859</v>
      </c>
      <c r="P17" s="293"/>
      <c r="Q17" s="294"/>
      <c r="R17" s="290">
        <v>701</v>
      </c>
      <c r="S17" s="293">
        <f t="shared" si="3"/>
        <v>13913</v>
      </c>
      <c r="V17" s="20">
        <f t="shared" si="5"/>
        <v>12</v>
      </c>
      <c r="W17" s="6"/>
      <c r="X17" s="6"/>
      <c r="Y17" s="969" t="s">
        <v>51</v>
      </c>
      <c r="Z17" s="969"/>
      <c r="AA17" s="29"/>
      <c r="AB17" s="53"/>
      <c r="AC17" s="54"/>
      <c r="AD17" s="54"/>
      <c r="AE17" s="54"/>
      <c r="AF17" s="54">
        <f t="shared" si="7"/>
        <v>0</v>
      </c>
      <c r="AG17" s="55">
        <f t="shared" si="7"/>
        <v>0</v>
      </c>
      <c r="AH17" s="56"/>
      <c r="AI17" s="56"/>
      <c r="AJ17" s="54">
        <f t="shared" si="8"/>
        <v>0</v>
      </c>
      <c r="AK17" s="57"/>
      <c r="AL17" s="58"/>
      <c r="AM17" s="54"/>
      <c r="AN17" s="57">
        <f t="shared" si="9"/>
        <v>0</v>
      </c>
    </row>
    <row r="18" spans="1:40" ht="15.75" thickBot="1">
      <c r="A18" s="15">
        <v>8</v>
      </c>
      <c r="B18" s="284"/>
      <c r="C18" s="285"/>
      <c r="D18" s="286" t="s">
        <v>136</v>
      </c>
      <c r="E18" s="287" t="s">
        <v>137</v>
      </c>
      <c r="F18" s="288" t="s">
        <v>9</v>
      </c>
      <c r="G18" s="289">
        <v>16387</v>
      </c>
      <c r="H18" s="290">
        <v>8764</v>
      </c>
      <c r="I18" s="290">
        <v>0</v>
      </c>
      <c r="J18" s="290">
        <v>0</v>
      </c>
      <c r="K18" s="290">
        <f t="shared" si="11"/>
        <v>16387</v>
      </c>
      <c r="L18" s="291">
        <f t="shared" si="11"/>
        <v>8764</v>
      </c>
      <c r="M18" s="292"/>
      <c r="N18" s="292">
        <v>1486</v>
      </c>
      <c r="O18" s="269">
        <f t="shared" si="1"/>
        <v>7623</v>
      </c>
      <c r="P18" s="293"/>
      <c r="Q18" s="294"/>
      <c r="R18" s="290">
        <v>258</v>
      </c>
      <c r="S18" s="293">
        <f t="shared" si="3"/>
        <v>9022</v>
      </c>
      <c r="V18" s="21">
        <f t="shared" si="5"/>
        <v>13</v>
      </c>
      <c r="W18" s="24" t="s">
        <v>22</v>
      </c>
      <c r="X18" s="24"/>
      <c r="Y18" s="24"/>
      <c r="Z18" s="24"/>
      <c r="AA18" s="30"/>
      <c r="AB18" s="69">
        <f t="shared" ref="AB18:AK18" si="12">+AB6+AB12+AB15</f>
        <v>155831</v>
      </c>
      <c r="AC18" s="70">
        <f t="shared" si="12"/>
        <v>149865</v>
      </c>
      <c r="AD18" s="70">
        <f t="shared" si="12"/>
        <v>40175</v>
      </c>
      <c r="AE18" s="70">
        <f t="shared" si="12"/>
        <v>11425</v>
      </c>
      <c r="AF18" s="70">
        <f t="shared" si="12"/>
        <v>196006</v>
      </c>
      <c r="AG18" s="71">
        <f t="shared" si="12"/>
        <v>161290</v>
      </c>
      <c r="AH18" s="72">
        <f t="shared" si="12"/>
        <v>0</v>
      </c>
      <c r="AI18" s="72">
        <f t="shared" si="12"/>
        <v>27603</v>
      </c>
      <c r="AJ18" s="70">
        <f t="shared" si="12"/>
        <v>34716</v>
      </c>
      <c r="AK18" s="73">
        <f t="shared" si="12"/>
        <v>0</v>
      </c>
      <c r="AL18" s="47"/>
      <c r="AM18" s="70">
        <f>+AM6+AM12+AM15</f>
        <v>5628</v>
      </c>
      <c r="AN18" s="73">
        <f>+AN6+AN12+AN15</f>
        <v>166918</v>
      </c>
    </row>
    <row r="19" spans="1:40">
      <c r="A19" s="272">
        <v>9</v>
      </c>
      <c r="B19" s="273"/>
      <c r="C19" s="274" t="s">
        <v>50</v>
      </c>
      <c r="D19" s="275"/>
      <c r="E19" s="275"/>
      <c r="F19" s="276"/>
      <c r="G19" s="295">
        <f>SUM(G20:G24)</f>
        <v>47534</v>
      </c>
      <c r="H19" s="283">
        <f>SUM(H20:H24)</f>
        <v>74369</v>
      </c>
      <c r="I19" s="283">
        <f t="shared" ref="I19:O19" si="13">SUM(I20:I24)</f>
        <v>0</v>
      </c>
      <c r="J19" s="283">
        <f t="shared" si="13"/>
        <v>0</v>
      </c>
      <c r="K19" s="283">
        <f t="shared" si="13"/>
        <v>47534</v>
      </c>
      <c r="L19" s="283">
        <f t="shared" si="13"/>
        <v>74369</v>
      </c>
      <c r="M19" s="283"/>
      <c r="N19" s="283">
        <f t="shared" si="13"/>
        <v>17314</v>
      </c>
      <c r="O19" s="283">
        <f t="shared" si="13"/>
        <v>-26835</v>
      </c>
      <c r="P19" s="281"/>
      <c r="Q19" s="282"/>
      <c r="R19" s="283">
        <f>SUM(R20:R24)</f>
        <v>2710</v>
      </c>
      <c r="S19" s="281">
        <f t="shared" si="3"/>
        <v>77079</v>
      </c>
    </row>
    <row r="20" spans="1:40">
      <c r="A20" s="296"/>
      <c r="B20" s="297"/>
      <c r="C20" s="298"/>
      <c r="D20" s="299" t="s">
        <v>140</v>
      </c>
      <c r="E20" s="300" t="s">
        <v>141</v>
      </c>
      <c r="F20" s="301"/>
      <c r="G20" s="302">
        <v>7124</v>
      </c>
      <c r="H20" s="303">
        <v>26442</v>
      </c>
      <c r="I20" s="303">
        <v>0</v>
      </c>
      <c r="J20" s="303">
        <v>0</v>
      </c>
      <c r="K20" s="303">
        <f t="shared" si="6"/>
        <v>7124</v>
      </c>
      <c r="L20" s="304">
        <f t="shared" si="6"/>
        <v>26442</v>
      </c>
      <c r="M20" s="305"/>
      <c r="N20" s="305">
        <v>0</v>
      </c>
      <c r="O20" s="306">
        <f>K20-L20</f>
        <v>-19318</v>
      </c>
      <c r="P20" s="307"/>
      <c r="Q20" s="308"/>
      <c r="R20" s="303">
        <v>1329</v>
      </c>
      <c r="S20" s="307">
        <f>L20+R20</f>
        <v>27771</v>
      </c>
    </row>
    <row r="21" spans="1:40">
      <c r="A21" s="296"/>
      <c r="B21" s="297"/>
      <c r="C21" s="298"/>
      <c r="D21" s="299" t="s">
        <v>142</v>
      </c>
      <c r="E21" s="300" t="s">
        <v>143</v>
      </c>
      <c r="F21" s="301"/>
      <c r="G21" s="302">
        <v>7553</v>
      </c>
      <c r="H21" s="303">
        <v>4802</v>
      </c>
      <c r="I21" s="303">
        <v>0</v>
      </c>
      <c r="J21" s="303">
        <v>0</v>
      </c>
      <c r="K21" s="303">
        <f t="shared" si="6"/>
        <v>7553</v>
      </c>
      <c r="L21" s="304">
        <f t="shared" si="6"/>
        <v>4802</v>
      </c>
      <c r="M21" s="305"/>
      <c r="N21" s="305">
        <v>0</v>
      </c>
      <c r="O21" s="306">
        <f>K21-L21</f>
        <v>2751</v>
      </c>
      <c r="P21" s="307"/>
      <c r="Q21" s="308"/>
      <c r="R21" s="303">
        <v>185</v>
      </c>
      <c r="S21" s="307">
        <f>L21+R21</f>
        <v>4987</v>
      </c>
    </row>
    <row r="22" spans="1:40">
      <c r="A22" s="296"/>
      <c r="B22" s="297"/>
      <c r="C22" s="298"/>
      <c r="D22" s="299" t="s">
        <v>144</v>
      </c>
      <c r="E22" s="300" t="s">
        <v>145</v>
      </c>
      <c r="F22" s="301"/>
      <c r="G22" s="302">
        <v>2601</v>
      </c>
      <c r="H22" s="303">
        <v>24857</v>
      </c>
      <c r="I22" s="303">
        <v>0</v>
      </c>
      <c r="J22" s="303">
        <v>0</v>
      </c>
      <c r="K22" s="303">
        <f t="shared" si="6"/>
        <v>2601</v>
      </c>
      <c r="L22" s="304">
        <f t="shared" si="6"/>
        <v>24857</v>
      </c>
      <c r="M22" s="305"/>
      <c r="N22" s="305">
        <v>11773</v>
      </c>
      <c r="O22" s="306">
        <f>K22-L22</f>
        <v>-22256</v>
      </c>
      <c r="P22" s="307"/>
      <c r="Q22" s="308"/>
      <c r="R22" s="303">
        <v>567</v>
      </c>
      <c r="S22" s="307">
        <f>L22+R22</f>
        <v>25424</v>
      </c>
    </row>
    <row r="23" spans="1:40">
      <c r="A23" s="296"/>
      <c r="B23" s="297"/>
      <c r="C23" s="298"/>
      <c r="D23" s="299" t="s">
        <v>146</v>
      </c>
      <c r="E23" s="300" t="s">
        <v>147</v>
      </c>
      <c r="F23" s="301"/>
      <c r="G23" s="302">
        <v>7345</v>
      </c>
      <c r="H23" s="303">
        <v>13409</v>
      </c>
      <c r="I23" s="303">
        <v>0</v>
      </c>
      <c r="J23" s="303">
        <v>0</v>
      </c>
      <c r="K23" s="303">
        <f t="shared" si="6"/>
        <v>7345</v>
      </c>
      <c r="L23" s="304">
        <f t="shared" si="6"/>
        <v>13409</v>
      </c>
      <c r="M23" s="305"/>
      <c r="N23" s="305">
        <v>5541</v>
      </c>
      <c r="O23" s="306">
        <f>K23-L23</f>
        <v>-6064</v>
      </c>
      <c r="P23" s="307"/>
      <c r="Q23" s="308"/>
      <c r="R23" s="303">
        <v>414</v>
      </c>
      <c r="S23" s="307">
        <f>L23+R23</f>
        <v>13823</v>
      </c>
    </row>
    <row r="24" spans="1:40">
      <c r="A24" s="296"/>
      <c r="B24" s="297"/>
      <c r="C24" s="298"/>
      <c r="D24" s="299" t="s">
        <v>148</v>
      </c>
      <c r="E24" s="300" t="s">
        <v>149</v>
      </c>
      <c r="F24" s="301"/>
      <c r="G24" s="302">
        <v>22911</v>
      </c>
      <c r="H24" s="303">
        <v>4859</v>
      </c>
      <c r="I24" s="303">
        <v>0</v>
      </c>
      <c r="J24" s="303">
        <v>0</v>
      </c>
      <c r="K24" s="303">
        <f t="shared" si="6"/>
        <v>22911</v>
      </c>
      <c r="L24" s="304">
        <f t="shared" si="6"/>
        <v>4859</v>
      </c>
      <c r="M24" s="305"/>
      <c r="N24" s="305">
        <v>0</v>
      </c>
      <c r="O24" s="306">
        <f>K24-L24</f>
        <v>18052</v>
      </c>
      <c r="P24" s="307"/>
      <c r="Q24" s="308"/>
      <c r="R24" s="303">
        <v>215</v>
      </c>
      <c r="S24" s="307">
        <f>L24+R24</f>
        <v>5074</v>
      </c>
    </row>
    <row r="25" spans="1:40">
      <c r="A25" s="101">
        <v>11</v>
      </c>
      <c r="B25" s="966" t="s">
        <v>25</v>
      </c>
      <c r="C25" s="967"/>
      <c r="D25" s="967"/>
      <c r="E25" s="968"/>
      <c r="F25" s="309"/>
      <c r="G25" s="310">
        <f t="shared" ref="G25:J26" si="14">G26</f>
        <v>0</v>
      </c>
      <c r="H25" s="269">
        <f>H26+H30</f>
        <v>725</v>
      </c>
      <c r="I25" s="269">
        <f t="shared" ref="I25:O25" si="15">I26+I30</f>
        <v>0</v>
      </c>
      <c r="J25" s="269">
        <f t="shared" si="15"/>
        <v>854</v>
      </c>
      <c r="K25" s="269">
        <f t="shared" si="15"/>
        <v>0</v>
      </c>
      <c r="L25" s="269">
        <f t="shared" si="15"/>
        <v>1579</v>
      </c>
      <c r="M25" s="269"/>
      <c r="N25" s="269">
        <f t="shared" si="15"/>
        <v>0</v>
      </c>
      <c r="O25" s="269">
        <f t="shared" si="15"/>
        <v>-1579</v>
      </c>
      <c r="P25" s="269"/>
      <c r="Q25" s="266"/>
      <c r="R25" s="269">
        <f>R26+R30</f>
        <v>332</v>
      </c>
      <c r="S25" s="271">
        <f t="shared" si="3"/>
        <v>1911</v>
      </c>
    </row>
    <row r="26" spans="1:40">
      <c r="A26" s="101">
        <f>+A25+1</f>
        <v>12</v>
      </c>
      <c r="B26" s="966" t="s">
        <v>150</v>
      </c>
      <c r="C26" s="967"/>
      <c r="D26" s="967"/>
      <c r="E26" s="968"/>
      <c r="F26" s="309"/>
      <c r="G26" s="310">
        <f t="shared" si="14"/>
        <v>0</v>
      </c>
      <c r="H26" s="269">
        <f t="shared" si="14"/>
        <v>75</v>
      </c>
      <c r="I26" s="269">
        <f t="shared" si="14"/>
        <v>0</v>
      </c>
      <c r="J26" s="269">
        <f t="shared" si="14"/>
        <v>854</v>
      </c>
      <c r="K26" s="269">
        <f t="shared" si="6"/>
        <v>0</v>
      </c>
      <c r="L26" s="311">
        <f t="shared" si="6"/>
        <v>929</v>
      </c>
      <c r="M26" s="312"/>
      <c r="N26" s="312">
        <v>0</v>
      </c>
      <c r="O26" s="269">
        <f t="shared" si="1"/>
        <v>-929</v>
      </c>
      <c r="P26" s="271"/>
      <c r="Q26" s="266"/>
      <c r="R26" s="269">
        <f>R27</f>
        <v>260</v>
      </c>
      <c r="S26" s="271">
        <f t="shared" si="3"/>
        <v>1189</v>
      </c>
    </row>
    <row r="27" spans="1:40">
      <c r="A27" s="101">
        <v>14</v>
      </c>
      <c r="B27" s="967" t="s">
        <v>151</v>
      </c>
      <c r="C27" s="967"/>
      <c r="D27" s="967"/>
      <c r="E27" s="967"/>
      <c r="F27" s="309"/>
      <c r="G27" s="295">
        <v>0</v>
      </c>
      <c r="H27" s="283">
        <f>SUM(H28:H29)</f>
        <v>75</v>
      </c>
      <c r="I27" s="283">
        <v>0</v>
      </c>
      <c r="J27" s="283">
        <v>854</v>
      </c>
      <c r="K27" s="283"/>
      <c r="L27" s="313">
        <f>SUM(L28:L29)</f>
        <v>929</v>
      </c>
      <c r="M27" s="280"/>
      <c r="N27" s="280">
        <v>0</v>
      </c>
      <c r="O27" s="283">
        <f>SUM(O28:O29)</f>
        <v>-929</v>
      </c>
      <c r="P27" s="281"/>
      <c r="Q27" s="266"/>
      <c r="R27" s="283">
        <f>SUM(R28:R29)</f>
        <v>260</v>
      </c>
      <c r="S27" s="281">
        <f>S28+S29</f>
        <v>1189</v>
      </c>
    </row>
    <row r="28" spans="1:40">
      <c r="A28" s="15">
        <v>15</v>
      </c>
      <c r="B28" s="284"/>
      <c r="C28" s="284"/>
      <c r="D28" s="1042" t="s">
        <v>152</v>
      </c>
      <c r="E28" s="1042"/>
      <c r="F28" s="288" t="s">
        <v>9</v>
      </c>
      <c r="G28" s="289">
        <v>0</v>
      </c>
      <c r="H28" s="290">
        <v>0</v>
      </c>
      <c r="I28" s="290">
        <v>0</v>
      </c>
      <c r="J28" s="290">
        <v>854</v>
      </c>
      <c r="K28" s="290">
        <f t="shared" si="6"/>
        <v>0</v>
      </c>
      <c r="L28" s="291">
        <f t="shared" si="6"/>
        <v>854</v>
      </c>
      <c r="M28" s="314">
        <v>0.75</v>
      </c>
      <c r="N28" s="292">
        <v>0</v>
      </c>
      <c r="O28" s="290">
        <f t="shared" si="1"/>
        <v>-854</v>
      </c>
      <c r="P28" s="293"/>
      <c r="Q28" s="294"/>
      <c r="R28" s="290">
        <v>185</v>
      </c>
      <c r="S28" s="293">
        <f t="shared" si="3"/>
        <v>1039</v>
      </c>
    </row>
    <row r="29" spans="1:40">
      <c r="A29" s="15">
        <v>16</v>
      </c>
      <c r="B29" s="284"/>
      <c r="C29" s="284"/>
      <c r="D29" s="287" t="s">
        <v>153</v>
      </c>
      <c r="E29" s="287"/>
      <c r="F29" s="288" t="s">
        <v>9</v>
      </c>
      <c r="G29" s="289"/>
      <c r="H29" s="290">
        <v>75</v>
      </c>
      <c r="I29" s="290">
        <v>0</v>
      </c>
      <c r="J29" s="290">
        <v>0</v>
      </c>
      <c r="K29" s="290">
        <v>0</v>
      </c>
      <c r="L29" s="291">
        <f t="shared" si="6"/>
        <v>75</v>
      </c>
      <c r="M29" s="314">
        <v>0.5</v>
      </c>
      <c r="N29" s="292">
        <v>0</v>
      </c>
      <c r="O29" s="290">
        <f t="shared" si="1"/>
        <v>-75</v>
      </c>
      <c r="P29" s="293"/>
      <c r="Q29" s="294"/>
      <c r="R29" s="290">
        <v>75</v>
      </c>
      <c r="S29" s="293">
        <f t="shared" si="3"/>
        <v>150</v>
      </c>
    </row>
    <row r="30" spans="1:40">
      <c r="A30" s="15"/>
      <c r="B30" s="966" t="s">
        <v>154</v>
      </c>
      <c r="C30" s="967"/>
      <c r="D30" s="967"/>
      <c r="E30" s="968"/>
      <c r="F30" s="309"/>
      <c r="G30" s="310">
        <f>G31</f>
        <v>0</v>
      </c>
      <c r="H30" s="269">
        <f>H31</f>
        <v>650</v>
      </c>
      <c r="I30" s="269">
        <f>I31</f>
        <v>0</v>
      </c>
      <c r="J30" s="269">
        <f>J31</f>
        <v>0</v>
      </c>
      <c r="K30" s="269">
        <f>+G30+I30</f>
        <v>0</v>
      </c>
      <c r="L30" s="311">
        <f>+H30+J30</f>
        <v>650</v>
      </c>
      <c r="M30" s="270">
        <v>0.85</v>
      </c>
      <c r="N30" s="312">
        <v>0</v>
      </c>
      <c r="O30" s="269">
        <f>+K30-L30</f>
        <v>-650</v>
      </c>
      <c r="P30" s="271"/>
      <c r="Q30" s="266"/>
      <c r="R30" s="269">
        <f>R31</f>
        <v>72</v>
      </c>
      <c r="S30" s="271">
        <f>+L30+R30</f>
        <v>722</v>
      </c>
    </row>
    <row r="31" spans="1:40">
      <c r="A31" s="15"/>
      <c r="B31" s="967" t="s">
        <v>155</v>
      </c>
      <c r="C31" s="967"/>
      <c r="D31" s="967"/>
      <c r="E31" s="967"/>
      <c r="F31" s="309"/>
      <c r="G31" s="295">
        <v>0</v>
      </c>
      <c r="H31" s="283">
        <v>650</v>
      </c>
      <c r="I31" s="283">
        <v>0</v>
      </c>
      <c r="J31" s="283">
        <v>0</v>
      </c>
      <c r="K31" s="283"/>
      <c r="L31" s="313">
        <v>650</v>
      </c>
      <c r="M31" s="280"/>
      <c r="N31" s="280">
        <v>0</v>
      </c>
      <c r="O31" s="283">
        <v>-650</v>
      </c>
      <c r="P31" s="281"/>
      <c r="Q31" s="266"/>
      <c r="R31" s="283">
        <v>72</v>
      </c>
      <c r="S31" s="281">
        <v>715</v>
      </c>
    </row>
    <row r="32" spans="1:40">
      <c r="A32" s="15"/>
      <c r="B32" s="284"/>
      <c r="C32" s="284" t="s">
        <v>156</v>
      </c>
      <c r="D32" s="1042" t="s">
        <v>157</v>
      </c>
      <c r="E32" s="1043"/>
      <c r="F32" s="315"/>
      <c r="G32" s="302">
        <v>0</v>
      </c>
      <c r="H32" s="303">
        <v>650</v>
      </c>
      <c r="I32" s="303">
        <v>0</v>
      </c>
      <c r="J32" s="303">
        <v>0</v>
      </c>
      <c r="K32" s="303"/>
      <c r="L32" s="304">
        <v>650</v>
      </c>
      <c r="M32" s="305"/>
      <c r="N32" s="305">
        <v>0</v>
      </c>
      <c r="O32" s="303">
        <v>-650</v>
      </c>
      <c r="P32" s="307"/>
      <c r="Q32" s="316"/>
      <c r="R32" s="303">
        <v>72</v>
      </c>
      <c r="S32" s="307">
        <v>715</v>
      </c>
    </row>
    <row r="33" spans="1:19" ht="15.75" thickBot="1">
      <c r="A33" s="101">
        <v>17</v>
      </c>
      <c r="B33" s="966" t="s">
        <v>23</v>
      </c>
      <c r="C33" s="967"/>
      <c r="D33" s="967"/>
      <c r="E33" s="968"/>
      <c r="F33" s="309"/>
      <c r="G33" s="310">
        <v>0</v>
      </c>
      <c r="H33" s="269">
        <v>0</v>
      </c>
      <c r="I33" s="269">
        <v>0</v>
      </c>
      <c r="J33" s="269">
        <v>0</v>
      </c>
      <c r="K33" s="269">
        <f t="shared" si="6"/>
        <v>0</v>
      </c>
      <c r="L33" s="311">
        <f t="shared" si="6"/>
        <v>0</v>
      </c>
      <c r="M33" s="312"/>
      <c r="N33" s="312">
        <v>0</v>
      </c>
      <c r="O33" s="269">
        <f>K33-L33</f>
        <v>0</v>
      </c>
      <c r="P33" s="271"/>
      <c r="Q33" s="266"/>
      <c r="R33" s="269">
        <v>0</v>
      </c>
      <c r="S33" s="271">
        <f t="shared" si="3"/>
        <v>0</v>
      </c>
    </row>
    <row r="34" spans="1:19" ht="15.75" thickBot="1">
      <c r="A34" s="317">
        <v>18</v>
      </c>
      <c r="B34" s="318" t="s">
        <v>22</v>
      </c>
      <c r="C34" s="318"/>
      <c r="D34" s="318"/>
      <c r="E34" s="318"/>
      <c r="F34" s="319"/>
      <c r="G34" s="320">
        <f t="shared" ref="G34:P34" si="16">+G6+G25+G33</f>
        <v>155831</v>
      </c>
      <c r="H34" s="321">
        <f t="shared" si="16"/>
        <v>149865</v>
      </c>
      <c r="I34" s="321">
        <f t="shared" si="16"/>
        <v>40175</v>
      </c>
      <c r="J34" s="321">
        <f t="shared" si="16"/>
        <v>11425</v>
      </c>
      <c r="K34" s="321">
        <f t="shared" si="16"/>
        <v>196006</v>
      </c>
      <c r="L34" s="322">
        <f t="shared" si="16"/>
        <v>161290</v>
      </c>
      <c r="M34" s="323">
        <f t="shared" si="16"/>
        <v>0</v>
      </c>
      <c r="N34" s="323">
        <f t="shared" si="16"/>
        <v>27603</v>
      </c>
      <c r="O34" s="321">
        <f t="shared" si="16"/>
        <v>34716</v>
      </c>
      <c r="P34" s="324">
        <f t="shared" si="16"/>
        <v>0</v>
      </c>
      <c r="Q34" s="266"/>
      <c r="R34" s="321">
        <f>+R6+R25+R33</f>
        <v>5628</v>
      </c>
      <c r="S34" s="324">
        <f>+S6+S25+S33</f>
        <v>166918</v>
      </c>
    </row>
  </sheetData>
  <mergeCells count="43">
    <mergeCell ref="S3:S4"/>
    <mergeCell ref="A3:A5"/>
    <mergeCell ref="B3:E5"/>
    <mergeCell ref="F3:F5"/>
    <mergeCell ref="G3:H3"/>
    <mergeCell ref="I3:J3"/>
    <mergeCell ref="K3:L3"/>
    <mergeCell ref="B30:E30"/>
    <mergeCell ref="B31:E31"/>
    <mergeCell ref="D32:E32"/>
    <mergeCell ref="B33:E33"/>
    <mergeCell ref="V3:V5"/>
    <mergeCell ref="B6:E6"/>
    <mergeCell ref="B7:E7"/>
    <mergeCell ref="B25:E25"/>
    <mergeCell ref="B26:E26"/>
    <mergeCell ref="B27:E27"/>
    <mergeCell ref="D28:E28"/>
    <mergeCell ref="M3:M4"/>
    <mergeCell ref="N3:N4"/>
    <mergeCell ref="O3:O4"/>
    <mergeCell ref="P3:P4"/>
    <mergeCell ref="R3:R4"/>
    <mergeCell ref="AM3:AM4"/>
    <mergeCell ref="AN3:AN4"/>
    <mergeCell ref="W6:Z6"/>
    <mergeCell ref="W7:Z7"/>
    <mergeCell ref="AA3:AA5"/>
    <mergeCell ref="AB3:AC3"/>
    <mergeCell ref="AD3:AE3"/>
    <mergeCell ref="AF3:AG3"/>
    <mergeCell ref="AH3:AH4"/>
    <mergeCell ref="AI3:AI4"/>
    <mergeCell ref="W3:Z5"/>
    <mergeCell ref="W15:Z15"/>
    <mergeCell ref="W16:Z16"/>
    <mergeCell ref="Y17:Z17"/>
    <mergeCell ref="AJ3:AJ4"/>
    <mergeCell ref="AK3:AK4"/>
    <mergeCell ref="Y11:Z11"/>
    <mergeCell ref="W12:Z12"/>
    <mergeCell ref="W13:Z13"/>
    <mergeCell ref="Y14:Z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0.7109375" customWidth="1"/>
    <col min="15" max="15" width="10.42578125" customWidth="1"/>
    <col min="16" max="16" width="10.85546875" customWidth="1"/>
    <col min="17" max="17" width="2.140625" customWidth="1"/>
    <col min="18" max="19" width="10.140625" customWidth="1"/>
    <col min="22" max="41" width="9.140625" hidden="1" customWidth="1"/>
  </cols>
  <sheetData>
    <row r="1" spans="1:19" ht="15.75">
      <c r="A1" s="325" t="s">
        <v>80</v>
      </c>
      <c r="B1" s="2"/>
      <c r="C1" s="14"/>
      <c r="D1" s="14"/>
      <c r="E1" s="14"/>
      <c r="F1" s="14"/>
      <c r="G1" s="2"/>
      <c r="H1" s="2"/>
      <c r="I1" s="2"/>
      <c r="J1" s="2"/>
      <c r="K1" s="2"/>
      <c r="L1" s="2"/>
      <c r="M1" s="2"/>
      <c r="N1" s="2"/>
      <c r="O1" s="2"/>
      <c r="P1" s="2"/>
      <c r="Q1" s="2"/>
      <c r="R1" s="2"/>
      <c r="S1" s="2"/>
    </row>
    <row r="2" spans="1:19" ht="16.5" thickBot="1">
      <c r="A2" s="2"/>
      <c r="B2" s="14"/>
      <c r="C2" s="14"/>
      <c r="D2" s="14"/>
      <c r="E2" s="2"/>
      <c r="F2" s="2"/>
      <c r="G2" s="2"/>
      <c r="H2" s="2"/>
      <c r="I2" s="2"/>
      <c r="J2" s="2"/>
      <c r="K2" s="2"/>
      <c r="L2" s="2"/>
      <c r="M2" s="2"/>
      <c r="N2" s="2"/>
      <c r="O2" s="2"/>
      <c r="P2" s="2"/>
      <c r="Q2" s="2"/>
      <c r="R2" s="2"/>
      <c r="S2" s="326" t="s">
        <v>158</v>
      </c>
    </row>
    <row r="3" spans="1:19">
      <c r="A3" s="973" t="s">
        <v>0</v>
      </c>
      <c r="B3" s="1050" t="s">
        <v>81</v>
      </c>
      <c r="C3" s="1050"/>
      <c r="D3" s="1050"/>
      <c r="E3" s="1050"/>
      <c r="F3" s="1053" t="s">
        <v>55</v>
      </c>
      <c r="G3" s="953" t="s">
        <v>17</v>
      </c>
      <c r="H3" s="954"/>
      <c r="I3" s="954" t="s">
        <v>18</v>
      </c>
      <c r="J3" s="954"/>
      <c r="K3" s="954" t="s">
        <v>19</v>
      </c>
      <c r="L3" s="955"/>
      <c r="M3" s="1061" t="s">
        <v>159</v>
      </c>
      <c r="N3" s="1063" t="s">
        <v>92</v>
      </c>
      <c r="O3" s="936" t="s">
        <v>160</v>
      </c>
      <c r="P3" s="956" t="s">
        <v>38</v>
      </c>
      <c r="Q3" s="257"/>
      <c r="R3" s="971" t="s">
        <v>34</v>
      </c>
      <c r="S3" s="1065" t="s">
        <v>20</v>
      </c>
    </row>
    <row r="4" spans="1:19">
      <c r="A4" s="974"/>
      <c r="B4" s="1051"/>
      <c r="C4" s="1051"/>
      <c r="D4" s="1051"/>
      <c r="E4" s="1051"/>
      <c r="F4" s="1054"/>
      <c r="G4" s="12" t="s">
        <v>28</v>
      </c>
      <c r="H4" s="7" t="s">
        <v>29</v>
      </c>
      <c r="I4" s="7" t="s">
        <v>11</v>
      </c>
      <c r="J4" s="7" t="s">
        <v>15</v>
      </c>
      <c r="K4" s="7" t="s">
        <v>11</v>
      </c>
      <c r="L4" s="26" t="s">
        <v>15</v>
      </c>
      <c r="M4" s="1062"/>
      <c r="N4" s="1064"/>
      <c r="O4" s="937"/>
      <c r="P4" s="957"/>
      <c r="Q4" s="257"/>
      <c r="R4" s="972"/>
      <c r="S4" s="1066"/>
    </row>
    <row r="5" spans="1:19" ht="15.75" thickBot="1">
      <c r="A5" s="1049"/>
      <c r="B5" s="1052"/>
      <c r="C5" s="1052"/>
      <c r="D5" s="1052"/>
      <c r="E5" s="1052"/>
      <c r="F5" s="1055"/>
      <c r="G5" s="8" t="s">
        <v>2</v>
      </c>
      <c r="H5" s="9" t="s">
        <v>3</v>
      </c>
      <c r="I5" s="9" t="s">
        <v>4</v>
      </c>
      <c r="J5" s="9" t="s">
        <v>5</v>
      </c>
      <c r="K5" s="9" t="s">
        <v>12</v>
      </c>
      <c r="L5" s="27" t="s">
        <v>13</v>
      </c>
      <c r="M5" s="258" t="s">
        <v>24</v>
      </c>
      <c r="N5" s="259" t="s">
        <v>26</v>
      </c>
      <c r="O5" s="10" t="s">
        <v>21</v>
      </c>
      <c r="P5" s="11" t="s">
        <v>6</v>
      </c>
      <c r="Q5" s="257"/>
      <c r="R5" s="236" t="s">
        <v>7</v>
      </c>
      <c r="S5" s="327" t="s">
        <v>36</v>
      </c>
    </row>
    <row r="6" spans="1:19">
      <c r="A6" s="328">
        <v>1</v>
      </c>
      <c r="B6" s="1060" t="s">
        <v>14</v>
      </c>
      <c r="C6" s="1060"/>
      <c r="D6" s="1060"/>
      <c r="E6" s="1060"/>
      <c r="F6" s="329"/>
      <c r="G6" s="330">
        <f t="shared" ref="G6:L6" si="0">G7</f>
        <v>0</v>
      </c>
      <c r="H6" s="331">
        <f t="shared" si="0"/>
        <v>0</v>
      </c>
      <c r="I6" s="331">
        <f t="shared" si="0"/>
        <v>0</v>
      </c>
      <c r="J6" s="331">
        <f t="shared" si="0"/>
        <v>0</v>
      </c>
      <c r="K6" s="331">
        <f t="shared" si="0"/>
        <v>0</v>
      </c>
      <c r="L6" s="332">
        <f t="shared" si="0"/>
        <v>0</v>
      </c>
      <c r="M6" s="333"/>
      <c r="N6" s="334">
        <f>N7</f>
        <v>0</v>
      </c>
      <c r="O6" s="331">
        <f>O7</f>
        <v>0</v>
      </c>
      <c r="P6" s="335">
        <f>P7</f>
        <v>0</v>
      </c>
      <c r="Q6" s="336"/>
      <c r="R6" s="330">
        <f>R7</f>
        <v>0</v>
      </c>
      <c r="S6" s="335">
        <f>S7</f>
        <v>0</v>
      </c>
    </row>
    <row r="7" spans="1:19">
      <c r="A7" s="101">
        <f>A6+1</f>
        <v>2</v>
      </c>
      <c r="B7" s="964" t="s">
        <v>47</v>
      </c>
      <c r="C7" s="964"/>
      <c r="D7" s="964"/>
      <c r="E7" s="964"/>
      <c r="F7" s="337"/>
      <c r="G7" s="338">
        <f t="shared" ref="G7:L7" si="1">SUM(G8:G11)</f>
        <v>0</v>
      </c>
      <c r="H7" s="278">
        <f t="shared" si="1"/>
        <v>0</v>
      </c>
      <c r="I7" s="278">
        <f t="shared" si="1"/>
        <v>0</v>
      </c>
      <c r="J7" s="278">
        <f t="shared" si="1"/>
        <v>0</v>
      </c>
      <c r="K7" s="278">
        <f t="shared" si="1"/>
        <v>0</v>
      </c>
      <c r="L7" s="339">
        <f t="shared" si="1"/>
        <v>0</v>
      </c>
      <c r="M7" s="340"/>
      <c r="N7" s="341">
        <f>SUM(N8:N11)</f>
        <v>0</v>
      </c>
      <c r="O7" s="278">
        <f>SUM(O8:O11)</f>
        <v>0</v>
      </c>
      <c r="P7" s="342">
        <f>SUM(P8:P11)</f>
        <v>0</v>
      </c>
      <c r="Q7" s="336"/>
      <c r="R7" s="338">
        <f>SUM(R8:R11)</f>
        <v>0</v>
      </c>
      <c r="S7" s="342">
        <f>SUM(S8:S11)</f>
        <v>0</v>
      </c>
    </row>
    <row r="8" spans="1:19">
      <c r="A8" s="15">
        <f>+A7+1</f>
        <v>3</v>
      </c>
      <c r="B8" s="145"/>
      <c r="C8" s="145" t="s">
        <v>48</v>
      </c>
      <c r="D8" s="145"/>
      <c r="E8" s="145"/>
      <c r="F8" s="343"/>
      <c r="G8" s="344">
        <v>0</v>
      </c>
      <c r="H8" s="345">
        <v>0</v>
      </c>
      <c r="I8" s="345">
        <v>0</v>
      </c>
      <c r="J8" s="345">
        <v>0</v>
      </c>
      <c r="K8" s="345">
        <f t="shared" ref="K8:L11" si="2">+G8+I8</f>
        <v>0</v>
      </c>
      <c r="L8" s="346">
        <f t="shared" si="2"/>
        <v>0</v>
      </c>
      <c r="M8" s="347"/>
      <c r="N8" s="348">
        <v>0</v>
      </c>
      <c r="O8" s="345">
        <f>+K8-L8</f>
        <v>0</v>
      </c>
      <c r="P8" s="349">
        <v>0</v>
      </c>
      <c r="Q8" s="350"/>
      <c r="R8" s="344">
        <v>0</v>
      </c>
      <c r="S8" s="349">
        <f>+L8+R8</f>
        <v>0</v>
      </c>
    </row>
    <row r="9" spans="1:19">
      <c r="A9" s="15">
        <f>+A8+1</f>
        <v>4</v>
      </c>
      <c r="B9" s="145"/>
      <c r="C9" s="145" t="s">
        <v>49</v>
      </c>
      <c r="D9" s="145"/>
      <c r="E9" s="145"/>
      <c r="F9" s="343"/>
      <c r="G9" s="344">
        <v>0</v>
      </c>
      <c r="H9" s="345">
        <v>0</v>
      </c>
      <c r="I9" s="345">
        <v>0</v>
      </c>
      <c r="J9" s="345">
        <v>0</v>
      </c>
      <c r="K9" s="345">
        <f t="shared" si="2"/>
        <v>0</v>
      </c>
      <c r="L9" s="346">
        <f t="shared" si="2"/>
        <v>0</v>
      </c>
      <c r="M9" s="347"/>
      <c r="N9" s="348">
        <v>0</v>
      </c>
      <c r="O9" s="345">
        <f>+K9-L9</f>
        <v>0</v>
      </c>
      <c r="P9" s="349">
        <v>0</v>
      </c>
      <c r="Q9" s="350"/>
      <c r="R9" s="344">
        <v>0</v>
      </c>
      <c r="S9" s="349">
        <f>+L9+R9</f>
        <v>0</v>
      </c>
    </row>
    <row r="10" spans="1:19">
      <c r="A10" s="15">
        <f>+A9+1</f>
        <v>5</v>
      </c>
      <c r="B10" s="284"/>
      <c r="C10" s="285" t="s">
        <v>50</v>
      </c>
      <c r="D10" s="284"/>
      <c r="E10" s="285"/>
      <c r="F10" s="343"/>
      <c r="G10" s="344">
        <v>0</v>
      </c>
      <c r="H10" s="345">
        <v>0</v>
      </c>
      <c r="I10" s="345">
        <v>0</v>
      </c>
      <c r="J10" s="345">
        <v>0</v>
      </c>
      <c r="K10" s="345">
        <f t="shared" si="2"/>
        <v>0</v>
      </c>
      <c r="L10" s="346">
        <f t="shared" si="2"/>
        <v>0</v>
      </c>
      <c r="M10" s="347"/>
      <c r="N10" s="348">
        <v>0</v>
      </c>
      <c r="O10" s="345">
        <f>+K10-L10</f>
        <v>0</v>
      </c>
      <c r="P10" s="349">
        <v>0</v>
      </c>
      <c r="Q10" s="350"/>
      <c r="R10" s="344">
        <v>0</v>
      </c>
      <c r="S10" s="349">
        <f>+L10+R10</f>
        <v>0</v>
      </c>
    </row>
    <row r="11" spans="1:19">
      <c r="A11" s="15">
        <f t="shared" ref="A11:A18" si="3">+A10+1</f>
        <v>6</v>
      </c>
      <c r="B11" s="284"/>
      <c r="C11" s="284"/>
      <c r="D11" s="1059" t="s">
        <v>16</v>
      </c>
      <c r="E11" s="1059" t="s">
        <v>16</v>
      </c>
      <c r="F11" s="351"/>
      <c r="G11" s="289"/>
      <c r="H11" s="290"/>
      <c r="I11" s="290"/>
      <c r="J11" s="290"/>
      <c r="K11" s="290">
        <f t="shared" si="2"/>
        <v>0</v>
      </c>
      <c r="L11" s="291">
        <f t="shared" si="2"/>
        <v>0</v>
      </c>
      <c r="M11" s="352"/>
      <c r="N11" s="292"/>
      <c r="O11" s="290">
        <f>+K11-L11</f>
        <v>0</v>
      </c>
      <c r="P11" s="349"/>
      <c r="Q11" s="350"/>
      <c r="R11" s="289"/>
      <c r="S11" s="293">
        <f>+L11+R11</f>
        <v>0</v>
      </c>
    </row>
    <row r="12" spans="1:19">
      <c r="A12" s="353">
        <f t="shared" si="3"/>
        <v>7</v>
      </c>
      <c r="B12" s="1056" t="s">
        <v>25</v>
      </c>
      <c r="C12" s="1057"/>
      <c r="D12" s="1057"/>
      <c r="E12" s="1058"/>
      <c r="F12" s="354"/>
      <c r="G12" s="355">
        <f>SUM(G13)</f>
        <v>0</v>
      </c>
      <c r="H12" s="356">
        <f t="shared" ref="H12:P13" si="4">SUM(H13)</f>
        <v>0</v>
      </c>
      <c r="I12" s="356">
        <f t="shared" si="4"/>
        <v>0</v>
      </c>
      <c r="J12" s="356">
        <f t="shared" si="4"/>
        <v>0</v>
      </c>
      <c r="K12" s="356">
        <f t="shared" si="4"/>
        <v>0</v>
      </c>
      <c r="L12" s="357">
        <f t="shared" si="4"/>
        <v>0</v>
      </c>
      <c r="M12" s="358"/>
      <c r="N12" s="359">
        <f t="shared" si="4"/>
        <v>0</v>
      </c>
      <c r="O12" s="356">
        <f t="shared" si="4"/>
        <v>0</v>
      </c>
      <c r="P12" s="360">
        <f t="shared" si="4"/>
        <v>0</v>
      </c>
      <c r="Q12" s="336"/>
      <c r="R12" s="355">
        <f>SUM(R13)</f>
        <v>0</v>
      </c>
      <c r="S12" s="360">
        <f>SUM(S13)</f>
        <v>0</v>
      </c>
    </row>
    <row r="13" spans="1:19">
      <c r="A13" s="101">
        <f t="shared" si="3"/>
        <v>8</v>
      </c>
      <c r="B13" s="963" t="s">
        <v>35</v>
      </c>
      <c r="C13" s="964"/>
      <c r="D13" s="964"/>
      <c r="E13" s="965"/>
      <c r="F13" s="361"/>
      <c r="G13" s="338">
        <f>SUM(G14)</f>
        <v>0</v>
      </c>
      <c r="H13" s="278">
        <f t="shared" si="4"/>
        <v>0</v>
      </c>
      <c r="I13" s="278">
        <f t="shared" si="4"/>
        <v>0</v>
      </c>
      <c r="J13" s="278">
        <f t="shared" si="4"/>
        <v>0</v>
      </c>
      <c r="K13" s="278">
        <f t="shared" si="4"/>
        <v>0</v>
      </c>
      <c r="L13" s="339">
        <f t="shared" si="4"/>
        <v>0</v>
      </c>
      <c r="M13" s="340"/>
      <c r="N13" s="341">
        <f t="shared" si="4"/>
        <v>0</v>
      </c>
      <c r="O13" s="278">
        <f t="shared" si="4"/>
        <v>0</v>
      </c>
      <c r="P13" s="342">
        <f t="shared" si="4"/>
        <v>0</v>
      </c>
      <c r="Q13" s="336"/>
      <c r="R13" s="338">
        <f>SUM(R14)</f>
        <v>0</v>
      </c>
      <c r="S13" s="342">
        <f>SUM(S14)</f>
        <v>0</v>
      </c>
    </row>
    <row r="14" spans="1:19">
      <c r="A14" s="15">
        <f t="shared" si="3"/>
        <v>9</v>
      </c>
      <c r="B14" s="284"/>
      <c r="C14" s="284"/>
      <c r="D14" s="1059" t="s">
        <v>51</v>
      </c>
      <c r="E14" s="1059"/>
      <c r="F14" s="351"/>
      <c r="G14" s="289"/>
      <c r="H14" s="290"/>
      <c r="I14" s="290"/>
      <c r="J14" s="290"/>
      <c r="K14" s="290">
        <f>+G14+I14</f>
        <v>0</v>
      </c>
      <c r="L14" s="291">
        <f>+H14+J14</f>
        <v>0</v>
      </c>
      <c r="M14" s="352"/>
      <c r="N14" s="292"/>
      <c r="O14" s="290">
        <f>+K14-L14</f>
        <v>0</v>
      </c>
      <c r="P14" s="349"/>
      <c r="Q14" s="350"/>
      <c r="R14" s="289"/>
      <c r="S14" s="293">
        <f>+L14+R14</f>
        <v>0</v>
      </c>
    </row>
    <row r="15" spans="1:19">
      <c r="A15" s="353">
        <f t="shared" si="3"/>
        <v>10</v>
      </c>
      <c r="B15" s="1056" t="s">
        <v>23</v>
      </c>
      <c r="C15" s="1057"/>
      <c r="D15" s="1057"/>
      <c r="E15" s="1058"/>
      <c r="F15" s="354"/>
      <c r="G15" s="355">
        <f>SUM(G16)</f>
        <v>0</v>
      </c>
      <c r="H15" s="356">
        <f t="shared" ref="H15:P16" si="5">SUM(H16)</f>
        <v>0</v>
      </c>
      <c r="I15" s="356">
        <f t="shared" si="5"/>
        <v>0</v>
      </c>
      <c r="J15" s="356">
        <f t="shared" si="5"/>
        <v>0</v>
      </c>
      <c r="K15" s="356">
        <f t="shared" si="5"/>
        <v>0</v>
      </c>
      <c r="L15" s="357">
        <f t="shared" si="5"/>
        <v>0</v>
      </c>
      <c r="M15" s="358"/>
      <c r="N15" s="359">
        <f t="shared" si="5"/>
        <v>0</v>
      </c>
      <c r="O15" s="356">
        <f t="shared" si="5"/>
        <v>0</v>
      </c>
      <c r="P15" s="360">
        <f t="shared" si="5"/>
        <v>0</v>
      </c>
      <c r="Q15" s="336"/>
      <c r="R15" s="355">
        <f>SUM(R16)</f>
        <v>0</v>
      </c>
      <c r="S15" s="360">
        <f>SUM(S16)</f>
        <v>0</v>
      </c>
    </row>
    <row r="16" spans="1:19">
      <c r="A16" s="101">
        <f t="shared" si="3"/>
        <v>11</v>
      </c>
      <c r="B16" s="963" t="s">
        <v>35</v>
      </c>
      <c r="C16" s="964"/>
      <c r="D16" s="964"/>
      <c r="E16" s="965"/>
      <c r="F16" s="361"/>
      <c r="G16" s="338">
        <f>SUM(G17)</f>
        <v>0</v>
      </c>
      <c r="H16" s="278">
        <f t="shared" si="5"/>
        <v>0</v>
      </c>
      <c r="I16" s="278">
        <f t="shared" si="5"/>
        <v>0</v>
      </c>
      <c r="J16" s="278">
        <f t="shared" si="5"/>
        <v>0</v>
      </c>
      <c r="K16" s="278">
        <f t="shared" si="5"/>
        <v>0</v>
      </c>
      <c r="L16" s="339">
        <f t="shared" si="5"/>
        <v>0</v>
      </c>
      <c r="M16" s="340"/>
      <c r="N16" s="341">
        <f t="shared" si="5"/>
        <v>0</v>
      </c>
      <c r="O16" s="278">
        <f t="shared" si="5"/>
        <v>0</v>
      </c>
      <c r="P16" s="342">
        <f t="shared" si="5"/>
        <v>0</v>
      </c>
      <c r="Q16" s="336"/>
      <c r="R16" s="338">
        <f>SUM(R17)</f>
        <v>0</v>
      </c>
      <c r="S16" s="342">
        <f>SUM(S17)</f>
        <v>0</v>
      </c>
    </row>
    <row r="17" spans="1:19" ht="15.75" thickBot="1">
      <c r="A17" s="15">
        <f t="shared" si="3"/>
        <v>12</v>
      </c>
      <c r="B17" s="284"/>
      <c r="C17" s="284"/>
      <c r="D17" s="1059" t="s">
        <v>51</v>
      </c>
      <c r="E17" s="1059"/>
      <c r="F17" s="351"/>
      <c r="G17" s="344"/>
      <c r="H17" s="345"/>
      <c r="I17" s="345"/>
      <c r="J17" s="345"/>
      <c r="K17" s="345">
        <f>+G17+I17</f>
        <v>0</v>
      </c>
      <c r="L17" s="346">
        <f>+H17+J17</f>
        <v>0</v>
      </c>
      <c r="M17" s="347"/>
      <c r="N17" s="348"/>
      <c r="O17" s="345">
        <f>+K17-L17</f>
        <v>0</v>
      </c>
      <c r="P17" s="349"/>
      <c r="Q17" s="350"/>
      <c r="R17" s="344"/>
      <c r="S17" s="349">
        <f>+L17+R17</f>
        <v>0</v>
      </c>
    </row>
    <row r="18" spans="1:19" ht="15.75" thickBot="1">
      <c r="A18" s="362">
        <f t="shared" si="3"/>
        <v>13</v>
      </c>
      <c r="B18" s="363" t="s">
        <v>22</v>
      </c>
      <c r="C18" s="363"/>
      <c r="D18" s="363"/>
      <c r="E18" s="363"/>
      <c r="F18" s="364"/>
      <c r="G18" s="365">
        <f t="shared" ref="G18:L18" si="6">+G6+G12+G15</f>
        <v>0</v>
      </c>
      <c r="H18" s="366">
        <f t="shared" si="6"/>
        <v>0</v>
      </c>
      <c r="I18" s="366">
        <f t="shared" si="6"/>
        <v>0</v>
      </c>
      <c r="J18" s="366">
        <f t="shared" si="6"/>
        <v>0</v>
      </c>
      <c r="K18" s="366">
        <f t="shared" si="6"/>
        <v>0</v>
      </c>
      <c r="L18" s="367">
        <f t="shared" si="6"/>
        <v>0</v>
      </c>
      <c r="M18" s="368"/>
      <c r="N18" s="369">
        <f>+N6+N12+N15</f>
        <v>0</v>
      </c>
      <c r="O18" s="366">
        <f>+O6+O12+O15</f>
        <v>0</v>
      </c>
      <c r="P18" s="370">
        <f>+P6+P12+P15</f>
        <v>0</v>
      </c>
      <c r="Q18" s="336"/>
      <c r="R18" s="365">
        <f>+R6+R12+R15</f>
        <v>0</v>
      </c>
      <c r="S18" s="370">
        <f>+S6+S12+S15</f>
        <v>0</v>
      </c>
    </row>
  </sheetData>
  <mergeCells count="21">
    <mergeCell ref="S3:S4"/>
    <mergeCell ref="A3:A5"/>
    <mergeCell ref="B3:E5"/>
    <mergeCell ref="F3:F5"/>
    <mergeCell ref="G3:H3"/>
    <mergeCell ref="I3:J3"/>
    <mergeCell ref="K3:L3"/>
    <mergeCell ref="M3:M4"/>
    <mergeCell ref="N3:N4"/>
    <mergeCell ref="O3:O4"/>
    <mergeCell ref="P3:P4"/>
    <mergeCell ref="R3:R4"/>
    <mergeCell ref="B15:E15"/>
    <mergeCell ref="B16:E16"/>
    <mergeCell ref="D17:E17"/>
    <mergeCell ref="B6:E6"/>
    <mergeCell ref="B7:E7"/>
    <mergeCell ref="D11:E11"/>
    <mergeCell ref="B12:E12"/>
    <mergeCell ref="B13:E13"/>
    <mergeCell ref="D14:E1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1.5703125" customWidth="1"/>
    <col min="6" max="6" width="5.42578125" customWidth="1"/>
    <col min="7" max="7" width="12.42578125" customWidth="1"/>
    <col min="8" max="8" width="11.140625" bestFit="1" customWidth="1"/>
    <col min="9" max="9" width="11" customWidth="1"/>
    <col min="10" max="10" width="9.7109375" customWidth="1"/>
    <col min="11" max="11" width="11.28515625" customWidth="1"/>
    <col min="12" max="12" width="9.42578125" customWidth="1"/>
    <col min="13" max="13" width="10.85546875" customWidth="1"/>
    <col min="14" max="14" width="11.42578125" bestFit="1" customWidth="1"/>
    <col min="15" max="15" width="10.42578125" customWidth="1"/>
    <col min="16" max="16" width="10.85546875" customWidth="1"/>
    <col min="17" max="17" width="2.140625" customWidth="1"/>
    <col min="18"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325" t="s">
        <v>43</v>
      </c>
      <c r="B1" s="2"/>
      <c r="C1" s="14"/>
      <c r="D1" s="14"/>
      <c r="E1" s="14"/>
      <c r="F1" s="14"/>
      <c r="G1" s="2"/>
      <c r="H1" s="2"/>
      <c r="I1" s="2"/>
      <c r="J1" s="2"/>
      <c r="K1" s="2"/>
      <c r="L1" s="2"/>
      <c r="M1" s="2"/>
      <c r="N1" s="2"/>
      <c r="O1" s="2"/>
      <c r="P1" s="2"/>
      <c r="Q1" s="2"/>
      <c r="R1" s="2"/>
      <c r="S1" s="371"/>
    </row>
    <row r="2" spans="1:40" ht="16.5" thickBot="1">
      <c r="A2" s="2"/>
      <c r="B2" s="14"/>
      <c r="C2" s="14"/>
      <c r="D2" s="14"/>
      <c r="E2" s="2"/>
      <c r="F2" s="2"/>
      <c r="G2" s="2"/>
      <c r="H2" s="2"/>
      <c r="I2" s="2"/>
      <c r="J2" s="2"/>
      <c r="K2" s="2"/>
      <c r="L2" s="2"/>
      <c r="M2" s="2"/>
      <c r="N2" s="2"/>
      <c r="O2" s="2"/>
      <c r="P2" s="2"/>
      <c r="Q2" s="2"/>
      <c r="R2" s="2"/>
      <c r="S2" s="18" t="s">
        <v>1</v>
      </c>
    </row>
    <row r="3" spans="1:40">
      <c r="A3" s="973" t="s">
        <v>0</v>
      </c>
      <c r="B3" s="1050" t="s">
        <v>81</v>
      </c>
      <c r="C3" s="1050"/>
      <c r="D3" s="1050"/>
      <c r="E3" s="1050"/>
      <c r="F3" s="1053" t="s">
        <v>55</v>
      </c>
      <c r="G3" s="953" t="s">
        <v>17</v>
      </c>
      <c r="H3" s="954"/>
      <c r="I3" s="954" t="s">
        <v>18</v>
      </c>
      <c r="J3" s="954"/>
      <c r="K3" s="954" t="s">
        <v>19</v>
      </c>
      <c r="L3" s="955"/>
      <c r="M3" s="1045" t="s">
        <v>91</v>
      </c>
      <c r="N3" s="1047" t="s">
        <v>92</v>
      </c>
      <c r="O3" s="936" t="s">
        <v>37</v>
      </c>
      <c r="P3" s="956" t="s">
        <v>38</v>
      </c>
      <c r="Q3" s="257"/>
      <c r="R3" s="971" t="s">
        <v>34</v>
      </c>
      <c r="S3" s="938"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974"/>
      <c r="B4" s="1051"/>
      <c r="C4" s="1051"/>
      <c r="D4" s="1051"/>
      <c r="E4" s="1051"/>
      <c r="F4" s="1054"/>
      <c r="G4" s="12" t="s">
        <v>28</v>
      </c>
      <c r="H4" s="7" t="s">
        <v>29</v>
      </c>
      <c r="I4" s="7" t="s">
        <v>11</v>
      </c>
      <c r="J4" s="7" t="s">
        <v>15</v>
      </c>
      <c r="K4" s="7" t="s">
        <v>11</v>
      </c>
      <c r="L4" s="26" t="s">
        <v>15</v>
      </c>
      <c r="M4" s="1046"/>
      <c r="N4" s="1048"/>
      <c r="O4" s="937"/>
      <c r="P4" s="957"/>
      <c r="Q4" s="257"/>
      <c r="R4" s="972"/>
      <c r="S4" s="939"/>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049"/>
      <c r="B5" s="1052"/>
      <c r="C5" s="1052"/>
      <c r="D5" s="1052"/>
      <c r="E5" s="1052"/>
      <c r="F5" s="1055"/>
      <c r="G5" s="8" t="s">
        <v>2</v>
      </c>
      <c r="H5" s="9" t="s">
        <v>3</v>
      </c>
      <c r="I5" s="9" t="s">
        <v>4</v>
      </c>
      <c r="J5" s="9" t="s">
        <v>5</v>
      </c>
      <c r="K5" s="9" t="s">
        <v>12</v>
      </c>
      <c r="L5" s="27" t="s">
        <v>13</v>
      </c>
      <c r="M5" s="258" t="s">
        <v>24</v>
      </c>
      <c r="N5" s="259" t="s">
        <v>26</v>
      </c>
      <c r="O5" s="10" t="s">
        <v>21</v>
      </c>
      <c r="P5" s="11" t="s">
        <v>6</v>
      </c>
      <c r="Q5" s="257"/>
      <c r="R5" s="236" t="s">
        <v>7</v>
      </c>
      <c r="S5" s="13"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c r="A6" s="260">
        <v>1</v>
      </c>
      <c r="B6" s="1044" t="s">
        <v>161</v>
      </c>
      <c r="C6" s="1044"/>
      <c r="D6" s="1044"/>
      <c r="E6" s="1044"/>
      <c r="F6" s="261"/>
      <c r="G6" s="372">
        <f t="shared" ref="G6:P6" si="0">SUM(G11,G7)</f>
        <v>21993</v>
      </c>
      <c r="H6" s="373">
        <f t="shared" si="0"/>
        <v>21993</v>
      </c>
      <c r="I6" s="373">
        <f t="shared" si="0"/>
        <v>1988</v>
      </c>
      <c r="J6" s="373">
        <f t="shared" si="0"/>
        <v>1988</v>
      </c>
      <c r="K6" s="373">
        <f t="shared" si="0"/>
        <v>23981</v>
      </c>
      <c r="L6" s="373">
        <f t="shared" si="0"/>
        <v>23981</v>
      </c>
      <c r="M6" s="373">
        <f t="shared" si="0"/>
        <v>85</v>
      </c>
      <c r="N6" s="373">
        <f t="shared" si="0"/>
        <v>1187</v>
      </c>
      <c r="O6" s="373">
        <f t="shared" si="0"/>
        <v>0</v>
      </c>
      <c r="P6" s="374">
        <f t="shared" si="0"/>
        <v>0</v>
      </c>
      <c r="Q6" s="375"/>
      <c r="R6" s="376">
        <f>R11+R7</f>
        <v>69</v>
      </c>
      <c r="S6" s="377">
        <f>L6+R6</f>
        <v>24050</v>
      </c>
      <c r="V6" s="39">
        <v>1</v>
      </c>
      <c r="W6" s="962" t="s">
        <v>14</v>
      </c>
      <c r="X6" s="962"/>
      <c r="Y6" s="962"/>
      <c r="Z6" s="962"/>
      <c r="AA6" s="35"/>
      <c r="AB6" s="42">
        <v>21993</v>
      </c>
      <c r="AC6" s="43">
        <v>21993</v>
      </c>
      <c r="AD6" s="43">
        <v>1988</v>
      </c>
      <c r="AE6" s="43">
        <v>1988</v>
      </c>
      <c r="AF6" s="43">
        <v>23981</v>
      </c>
      <c r="AG6" s="44">
        <v>23981</v>
      </c>
      <c r="AH6" s="45">
        <v>85</v>
      </c>
      <c r="AI6" s="45">
        <v>1187</v>
      </c>
      <c r="AJ6" s="43">
        <v>0</v>
      </c>
      <c r="AK6" s="46">
        <v>0</v>
      </c>
      <c r="AL6" s="47"/>
      <c r="AM6" s="43">
        <v>69</v>
      </c>
      <c r="AN6" s="46">
        <v>24050</v>
      </c>
    </row>
    <row r="7" spans="1:40">
      <c r="A7" s="378">
        <f>A6+1</f>
        <v>2</v>
      </c>
      <c r="B7" s="1074" t="s">
        <v>162</v>
      </c>
      <c r="C7" s="1074"/>
      <c r="D7" s="1074"/>
      <c r="E7" s="1074"/>
      <c r="F7" s="379"/>
      <c r="G7" s="380">
        <f t="shared" ref="G7:L7" si="1">SUM(G8:G10)</f>
        <v>21940</v>
      </c>
      <c r="H7" s="381">
        <f t="shared" si="1"/>
        <v>21940</v>
      </c>
      <c r="I7" s="381">
        <f t="shared" si="1"/>
        <v>1988</v>
      </c>
      <c r="J7" s="381">
        <f t="shared" si="1"/>
        <v>1988</v>
      </c>
      <c r="K7" s="381">
        <f t="shared" si="1"/>
        <v>23928</v>
      </c>
      <c r="L7" s="381">
        <f t="shared" si="1"/>
        <v>23928</v>
      </c>
      <c r="M7" s="381">
        <v>85</v>
      </c>
      <c r="N7" s="381">
        <f>SUM(N8:N10)</f>
        <v>1187</v>
      </c>
      <c r="O7" s="381">
        <f>SUM(P8:P10)</f>
        <v>0</v>
      </c>
      <c r="P7" s="382">
        <f>SUM(P8:P10)</f>
        <v>0</v>
      </c>
      <c r="Q7" s="375"/>
      <c r="R7" s="383">
        <f>SUM(R8:R10)</f>
        <v>69</v>
      </c>
      <c r="S7" s="384">
        <f>L7+R7</f>
        <v>23997</v>
      </c>
      <c r="V7" s="36">
        <f>V6+1</f>
        <v>2</v>
      </c>
      <c r="W7" s="970" t="s">
        <v>47</v>
      </c>
      <c r="X7" s="970"/>
      <c r="Y7" s="970"/>
      <c r="Z7" s="970"/>
      <c r="AA7" s="28"/>
      <c r="AB7" s="48"/>
      <c r="AC7" s="49"/>
      <c r="AD7" s="49"/>
      <c r="AE7" s="49"/>
      <c r="AF7" s="49"/>
      <c r="AG7" s="50"/>
      <c r="AH7" s="51"/>
      <c r="AI7" s="51"/>
      <c r="AJ7" s="49"/>
      <c r="AK7" s="52"/>
      <c r="AL7" s="47"/>
      <c r="AM7" s="49"/>
      <c r="AN7" s="52"/>
    </row>
    <row r="8" spans="1:40">
      <c r="A8" s="385">
        <f>A7+1</f>
        <v>3</v>
      </c>
      <c r="B8" s="386"/>
      <c r="C8" s="387" t="s">
        <v>163</v>
      </c>
      <c r="D8" s="388"/>
      <c r="E8" s="389"/>
      <c r="F8" s="390"/>
      <c r="G8" s="391">
        <f>H8</f>
        <v>73</v>
      </c>
      <c r="H8" s="392">
        <v>73</v>
      </c>
      <c r="I8" s="392">
        <f>J8</f>
        <v>0</v>
      </c>
      <c r="J8" s="392">
        <f>'[1]5.d'!J24</f>
        <v>0</v>
      </c>
      <c r="K8" s="392">
        <f t="shared" ref="K8:L17" si="2">+G8+I8</f>
        <v>73</v>
      </c>
      <c r="L8" s="392">
        <f t="shared" si="2"/>
        <v>73</v>
      </c>
      <c r="M8" s="392">
        <v>85</v>
      </c>
      <c r="N8" s="392">
        <v>0</v>
      </c>
      <c r="O8" s="392">
        <f>+K8-L8</f>
        <v>0</v>
      </c>
      <c r="P8" s="393">
        <v>0</v>
      </c>
      <c r="Q8" s="394"/>
      <c r="R8" s="395">
        <v>0</v>
      </c>
      <c r="S8" s="396">
        <f>L8+R8</f>
        <v>73</v>
      </c>
      <c r="V8" s="20">
        <f t="shared" ref="V8:V18" si="3">+V7+1</f>
        <v>3</v>
      </c>
      <c r="W8" s="6"/>
      <c r="X8" s="41" t="s">
        <v>48</v>
      </c>
      <c r="Y8" s="83"/>
      <c r="Z8" s="83"/>
      <c r="AA8" s="29"/>
      <c r="AB8" s="59"/>
      <c r="AC8" s="60"/>
      <c r="AD8" s="60"/>
      <c r="AE8" s="60"/>
      <c r="AF8" s="60"/>
      <c r="AG8" s="61"/>
      <c r="AH8" s="62"/>
      <c r="AI8" s="62"/>
      <c r="AJ8" s="49"/>
      <c r="AK8" s="63"/>
      <c r="AL8" s="58"/>
      <c r="AM8" s="60"/>
      <c r="AN8" s="63"/>
    </row>
    <row r="9" spans="1:40">
      <c r="A9" s="385">
        <f>A8+1</f>
        <v>4</v>
      </c>
      <c r="B9" s="386"/>
      <c r="C9" s="1075" t="s">
        <v>164</v>
      </c>
      <c r="D9" s="1075"/>
      <c r="E9" s="1076"/>
      <c r="F9" s="390"/>
      <c r="G9" s="391">
        <f>H9</f>
        <v>8474</v>
      </c>
      <c r="H9" s="392">
        <v>8474</v>
      </c>
      <c r="I9" s="392">
        <f>J9</f>
        <v>1988</v>
      </c>
      <c r="J9" s="392">
        <f>70+1918</f>
        <v>1988</v>
      </c>
      <c r="K9" s="392">
        <f t="shared" si="2"/>
        <v>10462</v>
      </c>
      <c r="L9" s="392">
        <f t="shared" si="2"/>
        <v>10462</v>
      </c>
      <c r="M9" s="392">
        <v>85</v>
      </c>
      <c r="N9" s="392">
        <v>0</v>
      </c>
      <c r="O9" s="392">
        <f>+K9-L9</f>
        <v>0</v>
      </c>
      <c r="P9" s="393">
        <v>0</v>
      </c>
      <c r="Q9" s="394"/>
      <c r="R9" s="395">
        <v>69</v>
      </c>
      <c r="S9" s="396">
        <f>L9+R9</f>
        <v>10531</v>
      </c>
      <c r="V9" s="20">
        <f t="shared" si="3"/>
        <v>4</v>
      </c>
      <c r="W9" s="6"/>
      <c r="X9" s="41" t="s">
        <v>49</v>
      </c>
      <c r="Y9" s="83"/>
      <c r="Z9" s="83"/>
      <c r="AA9" s="29"/>
      <c r="AB9" s="59"/>
      <c r="AC9" s="60"/>
      <c r="AD9" s="60"/>
      <c r="AE9" s="60"/>
      <c r="AF9" s="60"/>
      <c r="AG9" s="61"/>
      <c r="AH9" s="62"/>
      <c r="AI9" s="62"/>
      <c r="AJ9" s="49"/>
      <c r="AK9" s="63"/>
      <c r="AL9" s="58"/>
      <c r="AM9" s="60"/>
      <c r="AN9" s="63"/>
    </row>
    <row r="10" spans="1:40">
      <c r="A10" s="397">
        <f>A9+1</f>
        <v>5</v>
      </c>
      <c r="B10" s="386"/>
      <c r="C10" s="1075" t="s">
        <v>165</v>
      </c>
      <c r="D10" s="1075"/>
      <c r="E10" s="1076"/>
      <c r="F10" s="390"/>
      <c r="G10" s="391">
        <f>H10</f>
        <v>13393</v>
      </c>
      <c r="H10" s="392">
        <f>12206+N10</f>
        <v>13393</v>
      </c>
      <c r="I10" s="392">
        <f>J10</f>
        <v>0</v>
      </c>
      <c r="J10" s="392">
        <f>'[1]5.d'!J26</f>
        <v>0</v>
      </c>
      <c r="K10" s="392">
        <f t="shared" si="2"/>
        <v>13393</v>
      </c>
      <c r="L10" s="392">
        <f t="shared" si="2"/>
        <v>13393</v>
      </c>
      <c r="M10" s="392">
        <v>85</v>
      </c>
      <c r="N10" s="392">
        <v>1187</v>
      </c>
      <c r="O10" s="392">
        <f>+K10-L10</f>
        <v>0</v>
      </c>
      <c r="P10" s="393">
        <v>0</v>
      </c>
      <c r="Q10" s="394"/>
      <c r="R10" s="395">
        <v>0</v>
      </c>
      <c r="S10" s="396">
        <f>L10+R10</f>
        <v>13393</v>
      </c>
      <c r="V10" s="20">
        <f t="shared" si="3"/>
        <v>5</v>
      </c>
      <c r="W10" s="6"/>
      <c r="X10" s="41" t="s">
        <v>50</v>
      </c>
      <c r="Y10" s="83"/>
      <c r="Z10" s="83"/>
      <c r="AA10" s="29"/>
      <c r="AB10" s="59"/>
      <c r="AC10" s="60"/>
      <c r="AD10" s="60"/>
      <c r="AE10" s="60"/>
      <c r="AF10" s="60"/>
      <c r="AG10" s="61"/>
      <c r="AH10" s="62"/>
      <c r="AI10" s="62"/>
      <c r="AJ10" s="49"/>
      <c r="AK10" s="63"/>
      <c r="AL10" s="58"/>
      <c r="AM10" s="60"/>
      <c r="AN10" s="63"/>
    </row>
    <row r="11" spans="1:40">
      <c r="A11" s="398">
        <f>A10+1</f>
        <v>6</v>
      </c>
      <c r="B11" s="1077" t="s">
        <v>166</v>
      </c>
      <c r="C11" s="1077"/>
      <c r="D11" s="1077"/>
      <c r="E11" s="1077"/>
      <c r="F11" s="379"/>
      <c r="G11" s="380">
        <f>SUM(G12,G14,G16)</f>
        <v>53</v>
      </c>
      <c r="H11" s="381">
        <f>SUM(H12,H14,H16)</f>
        <v>53</v>
      </c>
      <c r="I11" s="381">
        <f>SUM(I12,I14,I16)</f>
        <v>0</v>
      </c>
      <c r="J11" s="381">
        <f>SUM(J12,J14,J16)</f>
        <v>0</v>
      </c>
      <c r="K11" s="381">
        <f t="shared" si="2"/>
        <v>53</v>
      </c>
      <c r="L11" s="381">
        <f t="shared" si="2"/>
        <v>53</v>
      </c>
      <c r="M11" s="381"/>
      <c r="N11" s="381">
        <f>SUM(N12,N14,N16)</f>
        <v>0</v>
      </c>
      <c r="O11" s="381">
        <f t="shared" ref="O11:O16" si="4">+K11-L11</f>
        <v>0</v>
      </c>
      <c r="P11" s="382">
        <f>SUM(P12,P14,P16)</f>
        <v>0</v>
      </c>
      <c r="Q11" s="399"/>
      <c r="R11" s="383">
        <f>R12+R14+R16</f>
        <v>0</v>
      </c>
      <c r="S11" s="384">
        <f t="shared" ref="S11:S16" si="5">L11+R11</f>
        <v>53</v>
      </c>
      <c r="V11" s="20">
        <f t="shared" si="3"/>
        <v>6</v>
      </c>
      <c r="W11" s="6"/>
      <c r="X11" s="6"/>
      <c r="Y11" s="969" t="s">
        <v>16</v>
      </c>
      <c r="Z11" s="969"/>
      <c r="AA11" s="29"/>
      <c r="AB11" s="53"/>
      <c r="AC11" s="54"/>
      <c r="AD11" s="54"/>
      <c r="AE11" s="54"/>
      <c r="AF11" s="54">
        <f t="shared" ref="AF11:AG17" si="6">+AB11+AD11</f>
        <v>0</v>
      </c>
      <c r="AG11" s="55">
        <f t="shared" si="6"/>
        <v>0</v>
      </c>
      <c r="AH11" s="56"/>
      <c r="AI11" s="56"/>
      <c r="AJ11" s="49">
        <f t="shared" ref="AJ11:AJ17" si="7">+AF11-AG11</f>
        <v>0</v>
      </c>
      <c r="AK11" s="57"/>
      <c r="AL11" s="58"/>
      <c r="AM11" s="54"/>
      <c r="AN11" s="57">
        <f t="shared" ref="AN11:AN17" si="8">+AG11+AM11</f>
        <v>0</v>
      </c>
    </row>
    <row r="12" spans="1:40">
      <c r="A12" s="400">
        <f t="shared" ref="A12:A17" si="9">A11+1</f>
        <v>7</v>
      </c>
      <c r="B12" s="401"/>
      <c r="C12" s="1067" t="s">
        <v>167</v>
      </c>
      <c r="D12" s="1067"/>
      <c r="E12" s="1067"/>
      <c r="F12" s="402"/>
      <c r="G12" s="403">
        <f>G13</f>
        <v>11</v>
      </c>
      <c r="H12" s="404">
        <f>H13</f>
        <v>11</v>
      </c>
      <c r="I12" s="404">
        <f>I13</f>
        <v>0</v>
      </c>
      <c r="J12" s="404">
        <f>J13</f>
        <v>0</v>
      </c>
      <c r="K12" s="404">
        <f t="shared" si="2"/>
        <v>11</v>
      </c>
      <c r="L12" s="404">
        <f t="shared" si="2"/>
        <v>11</v>
      </c>
      <c r="M12" s="404"/>
      <c r="N12" s="404">
        <f>N13</f>
        <v>0</v>
      </c>
      <c r="O12" s="404">
        <f t="shared" si="4"/>
        <v>0</v>
      </c>
      <c r="P12" s="405">
        <f>P13</f>
        <v>0</v>
      </c>
      <c r="Q12" s="406"/>
      <c r="R12" s="407">
        <f>R13</f>
        <v>0</v>
      </c>
      <c r="S12" s="408">
        <f t="shared" si="5"/>
        <v>11</v>
      </c>
      <c r="V12" s="19">
        <f t="shared" si="3"/>
        <v>7</v>
      </c>
      <c r="W12" s="963" t="s">
        <v>25</v>
      </c>
      <c r="X12" s="964"/>
      <c r="Y12" s="964"/>
      <c r="Z12" s="965"/>
      <c r="AA12" s="38"/>
      <c r="AB12" s="64">
        <v>1163</v>
      </c>
      <c r="AC12" s="65">
        <v>1163</v>
      </c>
      <c r="AD12" s="65">
        <v>0</v>
      </c>
      <c r="AE12" s="65">
        <v>0</v>
      </c>
      <c r="AF12" s="65">
        <v>1163</v>
      </c>
      <c r="AG12" s="66">
        <v>1163</v>
      </c>
      <c r="AH12" s="67"/>
      <c r="AI12" s="67">
        <v>0</v>
      </c>
      <c r="AJ12" s="65">
        <v>0</v>
      </c>
      <c r="AK12" s="68">
        <v>0</v>
      </c>
      <c r="AL12" s="47"/>
      <c r="AM12" s="65">
        <v>62.01314</v>
      </c>
      <c r="AN12" s="68">
        <v>1225.01314</v>
      </c>
    </row>
    <row r="13" spans="1:40">
      <c r="A13" s="397">
        <f t="shared" si="9"/>
        <v>8</v>
      </c>
      <c r="B13" s="409"/>
      <c r="C13" s="410"/>
      <c r="D13" s="410" t="s">
        <v>168</v>
      </c>
      <c r="E13" s="410"/>
      <c r="F13" s="390" t="s">
        <v>9</v>
      </c>
      <c r="G13" s="391">
        <f>H13</f>
        <v>11</v>
      </c>
      <c r="H13" s="392">
        <f>11</f>
        <v>11</v>
      </c>
      <c r="I13" s="392">
        <f>J13</f>
        <v>0</v>
      </c>
      <c r="J13" s="392">
        <v>0</v>
      </c>
      <c r="K13" s="392">
        <f t="shared" si="2"/>
        <v>11</v>
      </c>
      <c r="L13" s="392">
        <f t="shared" si="2"/>
        <v>11</v>
      </c>
      <c r="M13" s="392">
        <v>85</v>
      </c>
      <c r="N13" s="392">
        <v>0</v>
      </c>
      <c r="O13" s="392">
        <f>+K13-L13</f>
        <v>0</v>
      </c>
      <c r="P13" s="393">
        <v>0</v>
      </c>
      <c r="Q13" s="394"/>
      <c r="R13" s="395">
        <v>0</v>
      </c>
      <c r="S13" s="396">
        <f>L13+R13</f>
        <v>11</v>
      </c>
      <c r="V13" s="36">
        <f t="shared" si="3"/>
        <v>8</v>
      </c>
      <c r="W13" s="966" t="s">
        <v>35</v>
      </c>
      <c r="X13" s="967"/>
      <c r="Y13" s="967"/>
      <c r="Z13" s="968"/>
      <c r="AA13" s="37"/>
      <c r="AB13" s="48"/>
      <c r="AC13" s="49"/>
      <c r="AD13" s="49"/>
      <c r="AE13" s="49"/>
      <c r="AF13" s="49">
        <f t="shared" si="6"/>
        <v>0</v>
      </c>
      <c r="AG13" s="50">
        <f t="shared" si="6"/>
        <v>0</v>
      </c>
      <c r="AH13" s="51"/>
      <c r="AI13" s="51"/>
      <c r="AJ13" s="49">
        <f t="shared" si="7"/>
        <v>0</v>
      </c>
      <c r="AK13" s="52"/>
      <c r="AL13" s="47"/>
      <c r="AM13" s="49"/>
      <c r="AN13" s="52">
        <f t="shared" si="8"/>
        <v>0</v>
      </c>
    </row>
    <row r="14" spans="1:40">
      <c r="A14" s="400">
        <f t="shared" si="9"/>
        <v>9</v>
      </c>
      <c r="B14" s="401"/>
      <c r="C14" s="1067" t="s">
        <v>169</v>
      </c>
      <c r="D14" s="1067"/>
      <c r="E14" s="1067"/>
      <c r="F14" s="402"/>
      <c r="G14" s="403">
        <f>G15</f>
        <v>0</v>
      </c>
      <c r="H14" s="404">
        <f t="shared" ref="H14:P14" si="10">H15</f>
        <v>0</v>
      </c>
      <c r="I14" s="404">
        <f t="shared" si="10"/>
        <v>0</v>
      </c>
      <c r="J14" s="404">
        <f t="shared" si="10"/>
        <v>0</v>
      </c>
      <c r="K14" s="404">
        <f t="shared" si="2"/>
        <v>0</v>
      </c>
      <c r="L14" s="404">
        <f t="shared" si="2"/>
        <v>0</v>
      </c>
      <c r="M14" s="404"/>
      <c r="N14" s="404">
        <f t="shared" si="10"/>
        <v>0</v>
      </c>
      <c r="O14" s="404">
        <f>+K14-L14</f>
        <v>0</v>
      </c>
      <c r="P14" s="405">
        <f t="shared" si="10"/>
        <v>0</v>
      </c>
      <c r="Q14" s="406"/>
      <c r="R14" s="407">
        <f>R15</f>
        <v>0</v>
      </c>
      <c r="S14" s="408">
        <f t="shared" si="5"/>
        <v>0</v>
      </c>
      <c r="V14" s="20">
        <f t="shared" si="3"/>
        <v>9</v>
      </c>
      <c r="W14" s="6"/>
      <c r="X14" s="6"/>
      <c r="Y14" s="969" t="s">
        <v>51</v>
      </c>
      <c r="Z14" s="969"/>
      <c r="AA14" s="29"/>
      <c r="AB14" s="59"/>
      <c r="AC14" s="60"/>
      <c r="AD14" s="60"/>
      <c r="AE14" s="60"/>
      <c r="AF14" s="60">
        <f t="shared" si="6"/>
        <v>0</v>
      </c>
      <c r="AG14" s="61">
        <f t="shared" si="6"/>
        <v>0</v>
      </c>
      <c r="AH14" s="62"/>
      <c r="AI14" s="62"/>
      <c r="AJ14" s="60">
        <f t="shared" si="7"/>
        <v>0</v>
      </c>
      <c r="AK14" s="63"/>
      <c r="AL14" s="58"/>
      <c r="AM14" s="60"/>
      <c r="AN14" s="63">
        <f t="shared" si="8"/>
        <v>0</v>
      </c>
    </row>
    <row r="15" spans="1:40">
      <c r="A15" s="397">
        <f t="shared" si="9"/>
        <v>10</v>
      </c>
      <c r="B15" s="411"/>
      <c r="C15" s="412"/>
      <c r="D15" s="388" t="s">
        <v>170</v>
      </c>
      <c r="E15" s="389"/>
      <c r="F15" s="390" t="s">
        <v>9</v>
      </c>
      <c r="G15" s="391">
        <f>H15</f>
        <v>0</v>
      </c>
      <c r="H15" s="392">
        <v>0</v>
      </c>
      <c r="I15" s="392">
        <f>J15</f>
        <v>0</v>
      </c>
      <c r="J15" s="392">
        <v>0</v>
      </c>
      <c r="K15" s="392">
        <f t="shared" si="2"/>
        <v>0</v>
      </c>
      <c r="L15" s="392">
        <f t="shared" si="2"/>
        <v>0</v>
      </c>
      <c r="M15" s="392">
        <v>85</v>
      </c>
      <c r="N15" s="392">
        <v>0</v>
      </c>
      <c r="O15" s="392">
        <f>+K15-L15</f>
        <v>0</v>
      </c>
      <c r="P15" s="393">
        <v>0</v>
      </c>
      <c r="Q15" s="394"/>
      <c r="R15" s="395">
        <v>0</v>
      </c>
      <c r="S15" s="396">
        <f>L15+R15</f>
        <v>0</v>
      </c>
      <c r="V15" s="19">
        <f t="shared" si="3"/>
        <v>10</v>
      </c>
      <c r="W15" s="963" t="s">
        <v>23</v>
      </c>
      <c r="X15" s="964"/>
      <c r="Y15" s="964"/>
      <c r="Z15" s="965"/>
      <c r="AA15" s="38"/>
      <c r="AB15" s="64"/>
      <c r="AC15" s="65"/>
      <c r="AD15" s="65"/>
      <c r="AE15" s="65"/>
      <c r="AF15" s="65">
        <f t="shared" si="6"/>
        <v>0</v>
      </c>
      <c r="AG15" s="66">
        <f t="shared" si="6"/>
        <v>0</v>
      </c>
      <c r="AH15" s="67"/>
      <c r="AI15" s="67"/>
      <c r="AJ15" s="65">
        <f t="shared" si="7"/>
        <v>0</v>
      </c>
      <c r="AK15" s="68"/>
      <c r="AL15" s="47"/>
      <c r="AM15" s="65"/>
      <c r="AN15" s="68">
        <f t="shared" si="8"/>
        <v>0</v>
      </c>
    </row>
    <row r="16" spans="1:40">
      <c r="A16" s="378">
        <f t="shared" si="9"/>
        <v>11</v>
      </c>
      <c r="B16" s="413"/>
      <c r="C16" s="414" t="s">
        <v>171</v>
      </c>
      <c r="D16" s="413"/>
      <c r="E16" s="414"/>
      <c r="F16" s="402"/>
      <c r="G16" s="403">
        <f>G17</f>
        <v>42</v>
      </c>
      <c r="H16" s="404">
        <f t="shared" ref="H16:P16" si="11">H17</f>
        <v>42</v>
      </c>
      <c r="I16" s="404">
        <f t="shared" si="11"/>
        <v>0</v>
      </c>
      <c r="J16" s="404">
        <f t="shared" si="11"/>
        <v>0</v>
      </c>
      <c r="K16" s="404">
        <f t="shared" si="2"/>
        <v>42</v>
      </c>
      <c r="L16" s="404">
        <f t="shared" si="2"/>
        <v>42</v>
      </c>
      <c r="M16" s="404"/>
      <c r="N16" s="404">
        <f t="shared" si="11"/>
        <v>0</v>
      </c>
      <c r="O16" s="404">
        <f t="shared" si="4"/>
        <v>0</v>
      </c>
      <c r="P16" s="405">
        <f t="shared" si="11"/>
        <v>0</v>
      </c>
      <c r="Q16" s="406"/>
      <c r="R16" s="407">
        <f>R17</f>
        <v>0</v>
      </c>
      <c r="S16" s="408">
        <f t="shared" si="5"/>
        <v>42</v>
      </c>
      <c r="V16" s="36">
        <f t="shared" si="3"/>
        <v>11</v>
      </c>
      <c r="W16" s="966" t="s">
        <v>35</v>
      </c>
      <c r="X16" s="967"/>
      <c r="Y16" s="967"/>
      <c r="Z16" s="968"/>
      <c r="AA16" s="37"/>
      <c r="AB16" s="48"/>
      <c r="AC16" s="49"/>
      <c r="AD16" s="49"/>
      <c r="AE16" s="49"/>
      <c r="AF16" s="49">
        <f t="shared" si="6"/>
        <v>0</v>
      </c>
      <c r="AG16" s="50">
        <f t="shared" si="6"/>
        <v>0</v>
      </c>
      <c r="AH16" s="51"/>
      <c r="AI16" s="51"/>
      <c r="AJ16" s="49">
        <f t="shared" si="7"/>
        <v>0</v>
      </c>
      <c r="AK16" s="52"/>
      <c r="AL16" s="47"/>
      <c r="AM16" s="49"/>
      <c r="AN16" s="52">
        <f t="shared" si="8"/>
        <v>0</v>
      </c>
    </row>
    <row r="17" spans="1:40" ht="15.75" thickBot="1">
      <c r="A17" s="385">
        <f t="shared" si="9"/>
        <v>12</v>
      </c>
      <c r="B17" s="386"/>
      <c r="C17" s="415"/>
      <c r="D17" s="388" t="s">
        <v>172</v>
      </c>
      <c r="E17" s="389"/>
      <c r="F17" s="390" t="s">
        <v>9</v>
      </c>
      <c r="G17" s="391">
        <f>H17</f>
        <v>42</v>
      </c>
      <c r="H17" s="392">
        <v>42</v>
      </c>
      <c r="I17" s="392">
        <f>J17</f>
        <v>0</v>
      </c>
      <c r="J17" s="392">
        <v>0</v>
      </c>
      <c r="K17" s="392">
        <f t="shared" si="2"/>
        <v>42</v>
      </c>
      <c r="L17" s="392">
        <f t="shared" si="2"/>
        <v>42</v>
      </c>
      <c r="M17" s="392">
        <v>85</v>
      </c>
      <c r="N17" s="392">
        <v>0</v>
      </c>
      <c r="O17" s="392">
        <f>+K17-L17</f>
        <v>0</v>
      </c>
      <c r="P17" s="393">
        <v>0</v>
      </c>
      <c r="Q17" s="394"/>
      <c r="R17" s="395">
        <v>0</v>
      </c>
      <c r="S17" s="396">
        <f>L17+R17</f>
        <v>42</v>
      </c>
      <c r="V17" s="20">
        <f t="shared" si="3"/>
        <v>12</v>
      </c>
      <c r="W17" s="6"/>
      <c r="X17" s="6"/>
      <c r="Y17" s="969" t="s">
        <v>51</v>
      </c>
      <c r="Z17" s="969"/>
      <c r="AA17" s="29"/>
      <c r="AB17" s="53"/>
      <c r="AC17" s="54"/>
      <c r="AD17" s="54"/>
      <c r="AE17" s="54"/>
      <c r="AF17" s="54">
        <f t="shared" si="6"/>
        <v>0</v>
      </c>
      <c r="AG17" s="55">
        <f t="shared" si="6"/>
        <v>0</v>
      </c>
      <c r="AH17" s="56"/>
      <c r="AI17" s="56"/>
      <c r="AJ17" s="54">
        <f t="shared" si="7"/>
        <v>0</v>
      </c>
      <c r="AK17" s="57"/>
      <c r="AL17" s="58"/>
      <c r="AM17" s="54"/>
      <c r="AN17" s="57">
        <f t="shared" si="8"/>
        <v>0</v>
      </c>
    </row>
    <row r="18" spans="1:40" ht="15.75" thickBot="1">
      <c r="A18" s="416">
        <f t="shared" ref="A18:A28" si="12">A17+1</f>
        <v>13</v>
      </c>
      <c r="B18" s="1068" t="s">
        <v>25</v>
      </c>
      <c r="C18" s="1069"/>
      <c r="D18" s="1069"/>
      <c r="E18" s="1070"/>
      <c r="F18" s="309"/>
      <c r="G18" s="383">
        <f>G19</f>
        <v>1163</v>
      </c>
      <c r="H18" s="381">
        <f>H19</f>
        <v>1163</v>
      </c>
      <c r="I18" s="381">
        <f t="shared" ref="I18:O18" si="13">I19</f>
        <v>0</v>
      </c>
      <c r="J18" s="381">
        <f t="shared" si="13"/>
        <v>0</v>
      </c>
      <c r="K18" s="381">
        <f t="shared" si="13"/>
        <v>1163</v>
      </c>
      <c r="L18" s="381">
        <f t="shared" si="13"/>
        <v>1163</v>
      </c>
      <c r="M18" s="381"/>
      <c r="N18" s="381">
        <f t="shared" si="13"/>
        <v>0</v>
      </c>
      <c r="O18" s="381">
        <f t="shared" si="13"/>
        <v>0</v>
      </c>
      <c r="P18" s="384">
        <f>P19</f>
        <v>0</v>
      </c>
      <c r="Q18" s="418"/>
      <c r="R18" s="383">
        <f t="shared" ref="R18:S20" si="14">R19</f>
        <v>62.01314</v>
      </c>
      <c r="S18" s="384">
        <f t="shared" si="14"/>
        <v>1225.01314</v>
      </c>
      <c r="V18" s="21">
        <f t="shared" si="3"/>
        <v>13</v>
      </c>
      <c r="W18" s="24" t="s">
        <v>22</v>
      </c>
      <c r="X18" s="24"/>
      <c r="Y18" s="24"/>
      <c r="Z18" s="24"/>
      <c r="AA18" s="30"/>
      <c r="AB18" s="69">
        <f t="shared" ref="AB18:AK18" si="15">+AB6+AB12+AB15</f>
        <v>23156</v>
      </c>
      <c r="AC18" s="70">
        <f t="shared" si="15"/>
        <v>23156</v>
      </c>
      <c r="AD18" s="70">
        <f t="shared" si="15"/>
        <v>1988</v>
      </c>
      <c r="AE18" s="70">
        <f t="shared" si="15"/>
        <v>1988</v>
      </c>
      <c r="AF18" s="70">
        <f t="shared" si="15"/>
        <v>25144</v>
      </c>
      <c r="AG18" s="71">
        <f t="shared" si="15"/>
        <v>25144</v>
      </c>
      <c r="AH18" s="72">
        <f t="shared" si="15"/>
        <v>85</v>
      </c>
      <c r="AI18" s="72">
        <f t="shared" si="15"/>
        <v>1187</v>
      </c>
      <c r="AJ18" s="70">
        <f t="shared" si="15"/>
        <v>0</v>
      </c>
      <c r="AK18" s="73">
        <f t="shared" si="15"/>
        <v>0</v>
      </c>
      <c r="AL18" s="47"/>
      <c r="AM18" s="70">
        <f>+AM6+AM12+AM15</f>
        <v>131.01313999999999</v>
      </c>
      <c r="AN18" s="73">
        <f>+AN6+AN12+AN15</f>
        <v>25275.013139999999</v>
      </c>
    </row>
    <row r="19" spans="1:40">
      <c r="A19" s="419">
        <f t="shared" si="12"/>
        <v>14</v>
      </c>
      <c r="B19" s="1068" t="s">
        <v>173</v>
      </c>
      <c r="C19" s="1069"/>
      <c r="D19" s="1069"/>
      <c r="E19" s="1070"/>
      <c r="F19" s="309"/>
      <c r="G19" s="383">
        <f>G20</f>
        <v>1163</v>
      </c>
      <c r="H19" s="381">
        <f t="shared" ref="H19:P20" si="16">H20</f>
        <v>1163</v>
      </c>
      <c r="I19" s="381">
        <f t="shared" si="16"/>
        <v>0</v>
      </c>
      <c r="J19" s="381">
        <f t="shared" si="16"/>
        <v>0</v>
      </c>
      <c r="K19" s="381">
        <f t="shared" si="16"/>
        <v>1163</v>
      </c>
      <c r="L19" s="381">
        <f t="shared" si="16"/>
        <v>1163</v>
      </c>
      <c r="M19" s="381"/>
      <c r="N19" s="381">
        <f t="shared" si="16"/>
        <v>0</v>
      </c>
      <c r="O19" s="381">
        <f t="shared" si="16"/>
        <v>0</v>
      </c>
      <c r="P19" s="384">
        <f t="shared" si="16"/>
        <v>0</v>
      </c>
      <c r="Q19" s="418"/>
      <c r="R19" s="383">
        <f t="shared" si="14"/>
        <v>62.01314</v>
      </c>
      <c r="S19" s="384">
        <f t="shared" si="14"/>
        <v>1225.01314</v>
      </c>
    </row>
    <row r="20" spans="1:40">
      <c r="A20" s="420">
        <f t="shared" si="12"/>
        <v>15</v>
      </c>
      <c r="B20" s="421"/>
      <c r="C20" s="422" t="s">
        <v>174</v>
      </c>
      <c r="D20" s="417"/>
      <c r="E20" s="417"/>
      <c r="F20" s="423"/>
      <c r="G20" s="381">
        <f>G21</f>
        <v>1163</v>
      </c>
      <c r="H20" s="381">
        <f>H21</f>
        <v>1163</v>
      </c>
      <c r="I20" s="381">
        <f t="shared" si="16"/>
        <v>0</v>
      </c>
      <c r="J20" s="381">
        <f t="shared" si="16"/>
        <v>0</v>
      </c>
      <c r="K20" s="381">
        <f t="shared" si="16"/>
        <v>1163</v>
      </c>
      <c r="L20" s="381">
        <f t="shared" si="16"/>
        <v>1163</v>
      </c>
      <c r="M20" s="381"/>
      <c r="N20" s="381">
        <f>N21</f>
        <v>0</v>
      </c>
      <c r="O20" s="381">
        <f>O21</f>
        <v>0</v>
      </c>
      <c r="P20" s="382">
        <f>P21</f>
        <v>0</v>
      </c>
      <c r="Q20" s="399"/>
      <c r="R20" s="383">
        <f t="shared" si="14"/>
        <v>62.01314</v>
      </c>
      <c r="S20" s="384">
        <f t="shared" si="14"/>
        <v>1225.01314</v>
      </c>
    </row>
    <row r="21" spans="1:40">
      <c r="A21" s="400">
        <f t="shared" si="12"/>
        <v>16</v>
      </c>
      <c r="B21" s="424"/>
      <c r="C21" s="425" t="s">
        <v>77</v>
      </c>
      <c r="D21" s="414"/>
      <c r="E21" s="414"/>
      <c r="F21" s="426"/>
      <c r="G21" s="391">
        <f>H21</f>
        <v>1163</v>
      </c>
      <c r="H21" s="392">
        <v>1163</v>
      </c>
      <c r="I21" s="392">
        <f>J21</f>
        <v>0</v>
      </c>
      <c r="J21" s="392">
        <v>0</v>
      </c>
      <c r="K21" s="392">
        <f>+G21+I21</f>
        <v>1163</v>
      </c>
      <c r="L21" s="392">
        <f>+H21+J21</f>
        <v>1163</v>
      </c>
      <c r="M21" s="392">
        <v>85</v>
      </c>
      <c r="N21" s="392">
        <v>0</v>
      </c>
      <c r="O21" s="392">
        <f>+K21-L21</f>
        <v>0</v>
      </c>
      <c r="P21" s="393">
        <v>0</v>
      </c>
      <c r="Q21" s="394"/>
      <c r="R21" s="395">
        <v>62.01314</v>
      </c>
      <c r="S21" s="396">
        <f>L21+R21</f>
        <v>1225.01314</v>
      </c>
    </row>
    <row r="22" spans="1:40">
      <c r="A22" s="416">
        <f t="shared" si="12"/>
        <v>17</v>
      </c>
      <c r="B22" s="1068" t="s">
        <v>23</v>
      </c>
      <c r="C22" s="1069"/>
      <c r="D22" s="1069"/>
      <c r="E22" s="1070"/>
      <c r="F22" s="309"/>
      <c r="G22" s="383">
        <f>G23</f>
        <v>0</v>
      </c>
      <c r="H22" s="381">
        <f>H23</f>
        <v>0</v>
      </c>
      <c r="I22" s="381">
        <f t="shared" ref="I22:O23" si="17">I23</f>
        <v>0</v>
      </c>
      <c r="J22" s="381">
        <f t="shared" si="17"/>
        <v>0</v>
      </c>
      <c r="K22" s="381">
        <f t="shared" si="17"/>
        <v>0</v>
      </c>
      <c r="L22" s="381">
        <f t="shared" si="17"/>
        <v>0</v>
      </c>
      <c r="M22" s="381"/>
      <c r="N22" s="381">
        <f t="shared" si="17"/>
        <v>0</v>
      </c>
      <c r="O22" s="381">
        <f t="shared" si="17"/>
        <v>0</v>
      </c>
      <c r="P22" s="384">
        <f>P23</f>
        <v>0</v>
      </c>
      <c r="Q22" s="406"/>
      <c r="R22" s="383">
        <f>R23</f>
        <v>0</v>
      </c>
      <c r="S22" s="384">
        <f>S23</f>
        <v>0</v>
      </c>
    </row>
    <row r="23" spans="1:40">
      <c r="A23" s="419">
        <f t="shared" si="12"/>
        <v>18</v>
      </c>
      <c r="B23" s="1068" t="s">
        <v>175</v>
      </c>
      <c r="C23" s="1069"/>
      <c r="D23" s="1069"/>
      <c r="E23" s="1070"/>
      <c r="F23" s="309"/>
      <c r="G23" s="383">
        <f>G24</f>
        <v>0</v>
      </c>
      <c r="H23" s="381">
        <f>H24</f>
        <v>0</v>
      </c>
      <c r="I23" s="381">
        <f t="shared" si="17"/>
        <v>0</v>
      </c>
      <c r="J23" s="381">
        <f t="shared" si="17"/>
        <v>0</v>
      </c>
      <c r="K23" s="381">
        <f t="shared" si="17"/>
        <v>0</v>
      </c>
      <c r="L23" s="381">
        <f t="shared" si="17"/>
        <v>0</v>
      </c>
      <c r="M23" s="381"/>
      <c r="N23" s="381">
        <f t="shared" si="17"/>
        <v>0</v>
      </c>
      <c r="O23" s="381">
        <f t="shared" si="17"/>
        <v>0</v>
      </c>
      <c r="P23" s="384">
        <f>P24</f>
        <v>0</v>
      </c>
      <c r="Q23" s="406"/>
      <c r="R23" s="383">
        <f>R24</f>
        <v>0</v>
      </c>
      <c r="S23" s="384">
        <f>S24</f>
        <v>0</v>
      </c>
    </row>
    <row r="24" spans="1:40">
      <c r="A24" s="419">
        <f t="shared" si="12"/>
        <v>19</v>
      </c>
      <c r="B24" s="1071" t="s">
        <v>176</v>
      </c>
      <c r="C24" s="1072"/>
      <c r="D24" s="1072"/>
      <c r="E24" s="1073"/>
      <c r="F24" s="427"/>
      <c r="G24" s="391">
        <v>0</v>
      </c>
      <c r="H24" s="392">
        <v>0</v>
      </c>
      <c r="I24" s="392">
        <v>0</v>
      </c>
      <c r="J24" s="392">
        <v>0</v>
      </c>
      <c r="K24" s="392">
        <f>+G24+I24</f>
        <v>0</v>
      </c>
      <c r="L24" s="392">
        <f>+H24+J24</f>
        <v>0</v>
      </c>
      <c r="M24" s="392"/>
      <c r="N24" s="392">
        <v>0</v>
      </c>
      <c r="O24" s="392">
        <f>+K24-L24</f>
        <v>0</v>
      </c>
      <c r="P24" s="393">
        <v>0</v>
      </c>
      <c r="Q24" s="428"/>
      <c r="R24" s="395">
        <v>0</v>
      </c>
      <c r="S24" s="396">
        <f>L24+R24</f>
        <v>0</v>
      </c>
    </row>
    <row r="25" spans="1:40">
      <c r="A25" s="416">
        <f t="shared" si="12"/>
        <v>20</v>
      </c>
      <c r="B25" s="966" t="s">
        <v>177</v>
      </c>
      <c r="C25" s="967"/>
      <c r="D25" s="967"/>
      <c r="E25" s="968"/>
      <c r="F25" s="429"/>
      <c r="G25" s="380">
        <f>G26</f>
        <v>0</v>
      </c>
      <c r="H25" s="381">
        <f>H26</f>
        <v>0</v>
      </c>
      <c r="I25" s="381">
        <f>I27</f>
        <v>0</v>
      </c>
      <c r="J25" s="381">
        <f>J26</f>
        <v>0</v>
      </c>
      <c r="K25" s="381">
        <f t="shared" ref="K25:P25" si="18">K26</f>
        <v>0</v>
      </c>
      <c r="L25" s="381">
        <f t="shared" si="18"/>
        <v>0</v>
      </c>
      <c r="M25" s="381"/>
      <c r="N25" s="381">
        <f t="shared" si="18"/>
        <v>0</v>
      </c>
      <c r="O25" s="381">
        <f t="shared" si="18"/>
        <v>0</v>
      </c>
      <c r="P25" s="384">
        <f t="shared" si="18"/>
        <v>0</v>
      </c>
      <c r="Q25" s="336"/>
      <c r="R25" s="383">
        <f>R26</f>
        <v>0</v>
      </c>
      <c r="S25" s="384">
        <f>S26</f>
        <v>0</v>
      </c>
    </row>
    <row r="26" spans="1:40">
      <c r="A26" s="430">
        <f t="shared" si="12"/>
        <v>21</v>
      </c>
      <c r="B26" s="966" t="s">
        <v>176</v>
      </c>
      <c r="C26" s="967"/>
      <c r="D26" s="967"/>
      <c r="E26" s="968"/>
      <c r="F26" s="429"/>
      <c r="G26" s="383">
        <f>G27</f>
        <v>0</v>
      </c>
      <c r="H26" s="381">
        <f t="shared" ref="H26:P26" si="19">H27</f>
        <v>0</v>
      </c>
      <c r="I26" s="381">
        <f t="shared" si="19"/>
        <v>0</v>
      </c>
      <c r="J26" s="381">
        <f t="shared" si="19"/>
        <v>0</v>
      </c>
      <c r="K26" s="381">
        <f t="shared" si="19"/>
        <v>0</v>
      </c>
      <c r="L26" s="381">
        <f t="shared" si="19"/>
        <v>0</v>
      </c>
      <c r="M26" s="381"/>
      <c r="N26" s="381">
        <f t="shared" si="19"/>
        <v>0</v>
      </c>
      <c r="O26" s="381">
        <f t="shared" si="19"/>
        <v>0</v>
      </c>
      <c r="P26" s="384">
        <f t="shared" si="19"/>
        <v>0</v>
      </c>
      <c r="Q26" s="431"/>
      <c r="R26" s="383">
        <f>R27</f>
        <v>0</v>
      </c>
      <c r="S26" s="384">
        <f>S27</f>
        <v>0</v>
      </c>
    </row>
    <row r="27" spans="1:40" ht="15.75" thickBot="1">
      <c r="A27" s="430">
        <f t="shared" si="12"/>
        <v>22</v>
      </c>
      <c r="B27" s="22"/>
      <c r="C27" s="22"/>
      <c r="D27" s="22"/>
      <c r="E27" s="22"/>
      <c r="F27" s="432"/>
      <c r="G27" s="391">
        <v>0</v>
      </c>
      <c r="H27" s="392">
        <v>0</v>
      </c>
      <c r="I27" s="392">
        <v>0</v>
      </c>
      <c r="J27" s="392">
        <v>0</v>
      </c>
      <c r="K27" s="392">
        <f>+G27+I27</f>
        <v>0</v>
      </c>
      <c r="L27" s="392">
        <f>+H27+J27</f>
        <v>0</v>
      </c>
      <c r="M27" s="392"/>
      <c r="N27" s="392">
        <v>0</v>
      </c>
      <c r="O27" s="392">
        <f>+K27-L27</f>
        <v>0</v>
      </c>
      <c r="P27" s="393">
        <v>0</v>
      </c>
      <c r="Q27" s="428"/>
      <c r="R27" s="395">
        <v>0</v>
      </c>
      <c r="S27" s="396">
        <f>L27+R27</f>
        <v>0</v>
      </c>
    </row>
    <row r="28" spans="1:40" ht="15.75" thickBot="1">
      <c r="A28" s="416">
        <f t="shared" si="12"/>
        <v>23</v>
      </c>
      <c r="B28" s="318" t="s">
        <v>22</v>
      </c>
      <c r="C28" s="318"/>
      <c r="D28" s="318"/>
      <c r="E28" s="318"/>
      <c r="F28" s="319"/>
      <c r="G28" s="433">
        <f t="shared" ref="G28:L28" si="20">+G6+G18+G22</f>
        <v>23156</v>
      </c>
      <c r="H28" s="434">
        <f t="shared" si="20"/>
        <v>23156</v>
      </c>
      <c r="I28" s="434">
        <f t="shared" si="20"/>
        <v>1988</v>
      </c>
      <c r="J28" s="434">
        <f t="shared" si="20"/>
        <v>1988</v>
      </c>
      <c r="K28" s="434">
        <f t="shared" si="20"/>
        <v>25144</v>
      </c>
      <c r="L28" s="434">
        <f t="shared" si="20"/>
        <v>25144</v>
      </c>
      <c r="M28" s="434"/>
      <c r="N28" s="434">
        <f>+N6+N18+N22</f>
        <v>1187</v>
      </c>
      <c r="O28" s="434">
        <f>+O6+O18+O22</f>
        <v>0</v>
      </c>
      <c r="P28" s="435">
        <f>+P6+P18+P22</f>
        <v>0</v>
      </c>
      <c r="Q28" s="418"/>
      <c r="R28" s="433">
        <f>+R6+R18+R22</f>
        <v>131.01313999999999</v>
      </c>
      <c r="S28" s="435">
        <f>+S6+S18+S22</f>
        <v>25275.013139999999</v>
      </c>
    </row>
  </sheetData>
  <mergeCells count="47">
    <mergeCell ref="R3:R4"/>
    <mergeCell ref="S3:S4"/>
    <mergeCell ref="A3:A5"/>
    <mergeCell ref="B3:E5"/>
    <mergeCell ref="F3:F5"/>
    <mergeCell ref="G3:H3"/>
    <mergeCell ref="I3:J3"/>
    <mergeCell ref="K3:L3"/>
    <mergeCell ref="C12:E12"/>
    <mergeCell ref="M3:M4"/>
    <mergeCell ref="N3:N4"/>
    <mergeCell ref="O3:O4"/>
    <mergeCell ref="P3:P4"/>
    <mergeCell ref="B6:E6"/>
    <mergeCell ref="B7:E7"/>
    <mergeCell ref="C9:E9"/>
    <mergeCell ref="C10:E10"/>
    <mergeCell ref="B11:E11"/>
    <mergeCell ref="B25:E25"/>
    <mergeCell ref="B26:E26"/>
    <mergeCell ref="V3:V5"/>
    <mergeCell ref="W3:Z5"/>
    <mergeCell ref="AA3:AA5"/>
    <mergeCell ref="W13:Z13"/>
    <mergeCell ref="Y14:Z14"/>
    <mergeCell ref="W15:Z15"/>
    <mergeCell ref="W16:Z16"/>
    <mergeCell ref="C14:E14"/>
    <mergeCell ref="B18:E18"/>
    <mergeCell ref="B19:E19"/>
    <mergeCell ref="Y17:Z17"/>
    <mergeCell ref="B22:E22"/>
    <mergeCell ref="B23:E23"/>
    <mergeCell ref="B24:E24"/>
    <mergeCell ref="W12:Z12"/>
    <mergeCell ref="AD3:AE3"/>
    <mergeCell ref="AF3:AG3"/>
    <mergeCell ref="AH3:AH4"/>
    <mergeCell ref="AI3:AI4"/>
    <mergeCell ref="AB3:AC3"/>
    <mergeCell ref="AM3:AM4"/>
    <mergeCell ref="AN3:AN4"/>
    <mergeCell ref="W6:Z6"/>
    <mergeCell ref="W7:Z7"/>
    <mergeCell ref="Y11:Z11"/>
    <mergeCell ref="AJ3:AJ4"/>
    <mergeCell ref="AK3:AK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
  <sheetViews>
    <sheetView zoomScale="85" zoomScaleNormal="85" workbookViewId="0"/>
  </sheetViews>
  <sheetFormatPr defaultRowHeight="15"/>
  <cols>
    <col min="1" max="1" width="4" customWidth="1"/>
    <col min="2" max="2" width="2.28515625" customWidth="1"/>
    <col min="3" max="3" width="4.7109375" customWidth="1"/>
    <col min="4" max="4" width="7.7109375" customWidth="1"/>
    <col min="5" max="5" width="44.28515625" customWidth="1"/>
    <col min="6" max="6" width="5.42578125" customWidth="1"/>
    <col min="7" max="7" width="12.42578125" customWidth="1"/>
    <col min="8" max="8" width="10.140625" customWidth="1"/>
    <col min="9" max="9" width="11" customWidth="1"/>
    <col min="10" max="10" width="9.7109375" customWidth="1"/>
    <col min="11" max="11" width="11.28515625" customWidth="1"/>
    <col min="12" max="12" width="9.42578125" customWidth="1"/>
    <col min="13" max="13" width="10.85546875" customWidth="1"/>
    <col min="14" max="14" width="11.7109375" customWidth="1"/>
    <col min="15" max="15" width="13.42578125" customWidth="1"/>
    <col min="16" max="16" width="12" customWidth="1"/>
    <col min="17" max="17" width="2.140625" customWidth="1"/>
    <col min="18" max="18" width="11.5703125" customWidth="1"/>
    <col min="19" max="19" width="10.140625" customWidth="1"/>
    <col min="22" max="22" width="4" hidden="1" customWidth="1"/>
    <col min="23" max="23" width="2.28515625" hidden="1" customWidth="1"/>
    <col min="24" max="24" width="4.7109375" hidden="1" customWidth="1"/>
    <col min="25" max="25" width="7.7109375" hidden="1" customWidth="1"/>
    <col min="26" max="26" width="41.5703125" hidden="1" customWidth="1"/>
    <col min="27" max="27" width="5.42578125" hidden="1" customWidth="1"/>
    <col min="28" max="28" width="12.42578125" hidden="1" customWidth="1"/>
    <col min="29" max="29" width="10.140625" hidden="1" customWidth="1"/>
    <col min="30" max="30" width="11" hidden="1" customWidth="1"/>
    <col min="31" max="31" width="9.7109375" hidden="1" customWidth="1"/>
    <col min="32" max="32" width="11.28515625" hidden="1" customWidth="1"/>
    <col min="33" max="33" width="9.42578125" hidden="1" customWidth="1"/>
    <col min="34" max="34" width="10.85546875" hidden="1" customWidth="1"/>
    <col min="35" max="35" width="10.7109375" hidden="1" customWidth="1"/>
    <col min="36" max="36" width="10.42578125" hidden="1" customWidth="1"/>
    <col min="37" max="37" width="10.85546875" hidden="1" customWidth="1"/>
    <col min="38" max="38" width="2.140625" hidden="1" customWidth="1"/>
    <col min="39" max="40" width="10.140625" hidden="1" customWidth="1"/>
    <col min="41" max="41" width="9.140625" hidden="1" customWidth="1"/>
  </cols>
  <sheetData>
    <row r="1" spans="1:40" ht="15.75">
      <c r="A1" s="436" t="s">
        <v>178</v>
      </c>
      <c r="B1" s="437"/>
      <c r="C1" s="436"/>
      <c r="D1" s="436"/>
      <c r="E1" s="436"/>
      <c r="F1" s="436"/>
      <c r="G1" s="437"/>
      <c r="H1" s="437"/>
      <c r="I1" s="437"/>
      <c r="J1" s="437"/>
      <c r="K1" s="437"/>
      <c r="L1" s="437"/>
      <c r="M1" s="437"/>
      <c r="N1" s="437"/>
      <c r="O1" s="437"/>
      <c r="P1" s="437"/>
      <c r="Q1" s="437"/>
      <c r="R1" s="437"/>
      <c r="S1" s="437"/>
    </row>
    <row r="2" spans="1:40" ht="16.5" thickBot="1">
      <c r="A2" s="437"/>
      <c r="B2" s="436"/>
      <c r="C2" s="436"/>
      <c r="D2" s="436"/>
      <c r="E2" s="437"/>
      <c r="F2" s="437"/>
      <c r="G2" s="437"/>
      <c r="H2" s="437"/>
      <c r="I2" s="437"/>
      <c r="J2" s="437"/>
      <c r="K2" s="437"/>
      <c r="L2" s="437"/>
      <c r="M2" s="437"/>
      <c r="N2" s="437"/>
      <c r="O2" s="437"/>
      <c r="P2" s="437"/>
      <c r="Q2" s="437"/>
      <c r="R2" s="437"/>
      <c r="S2" s="438" t="s">
        <v>1</v>
      </c>
    </row>
    <row r="3" spans="1:40">
      <c r="A3" s="1093" t="s">
        <v>0</v>
      </c>
      <c r="B3" s="1096" t="s">
        <v>179</v>
      </c>
      <c r="C3" s="1096"/>
      <c r="D3" s="1096"/>
      <c r="E3" s="1096"/>
      <c r="F3" s="1099" t="s">
        <v>121</v>
      </c>
      <c r="G3" s="1102" t="s">
        <v>180</v>
      </c>
      <c r="H3" s="1103"/>
      <c r="I3" s="1103" t="s">
        <v>181</v>
      </c>
      <c r="J3" s="1103"/>
      <c r="K3" s="1103" t="s">
        <v>182</v>
      </c>
      <c r="L3" s="1104"/>
      <c r="M3" s="1083" t="s">
        <v>183</v>
      </c>
      <c r="N3" s="1085" t="s">
        <v>184</v>
      </c>
      <c r="O3" s="1087" t="s">
        <v>185</v>
      </c>
      <c r="P3" s="1089" t="s">
        <v>186</v>
      </c>
      <c r="Q3" s="437"/>
      <c r="R3" s="1087" t="s">
        <v>187</v>
      </c>
      <c r="S3" s="1091" t="s">
        <v>20</v>
      </c>
      <c r="V3" s="947" t="s">
        <v>0</v>
      </c>
      <c r="W3" s="950" t="s">
        <v>27</v>
      </c>
      <c r="X3" s="950"/>
      <c r="Y3" s="950"/>
      <c r="Z3" s="950"/>
      <c r="AA3" s="942" t="s">
        <v>31</v>
      </c>
      <c r="AB3" s="953" t="s">
        <v>17</v>
      </c>
      <c r="AC3" s="954"/>
      <c r="AD3" s="954" t="s">
        <v>18</v>
      </c>
      <c r="AE3" s="954"/>
      <c r="AF3" s="954" t="s">
        <v>19</v>
      </c>
      <c r="AG3" s="955"/>
      <c r="AH3" s="940" t="s">
        <v>30</v>
      </c>
      <c r="AI3" s="945" t="s">
        <v>42</v>
      </c>
      <c r="AJ3" s="936" t="s">
        <v>37</v>
      </c>
      <c r="AK3" s="956" t="s">
        <v>38</v>
      </c>
      <c r="AL3" s="3"/>
      <c r="AM3" s="936" t="s">
        <v>34</v>
      </c>
      <c r="AN3" s="938" t="s">
        <v>20</v>
      </c>
    </row>
    <row r="4" spans="1:40">
      <c r="A4" s="1094"/>
      <c r="B4" s="1097"/>
      <c r="C4" s="1097"/>
      <c r="D4" s="1097"/>
      <c r="E4" s="1097"/>
      <c r="F4" s="1100"/>
      <c r="G4" s="439" t="s">
        <v>11</v>
      </c>
      <c r="H4" s="440" t="s">
        <v>188</v>
      </c>
      <c r="I4" s="440" t="s">
        <v>11</v>
      </c>
      <c r="J4" s="440" t="s">
        <v>15</v>
      </c>
      <c r="K4" s="440" t="s">
        <v>11</v>
      </c>
      <c r="L4" s="441" t="s">
        <v>15</v>
      </c>
      <c r="M4" s="1084"/>
      <c r="N4" s="1086"/>
      <c r="O4" s="1088"/>
      <c r="P4" s="1090"/>
      <c r="Q4" s="437"/>
      <c r="R4" s="1088"/>
      <c r="S4" s="1092"/>
      <c r="V4" s="948"/>
      <c r="W4" s="951"/>
      <c r="X4" s="951"/>
      <c r="Y4" s="951"/>
      <c r="Z4" s="951"/>
      <c r="AA4" s="943"/>
      <c r="AB4" s="12" t="s">
        <v>28</v>
      </c>
      <c r="AC4" s="7" t="s">
        <v>29</v>
      </c>
      <c r="AD4" s="7" t="s">
        <v>11</v>
      </c>
      <c r="AE4" s="7" t="s">
        <v>15</v>
      </c>
      <c r="AF4" s="7" t="s">
        <v>11</v>
      </c>
      <c r="AG4" s="26" t="s">
        <v>15</v>
      </c>
      <c r="AH4" s="941"/>
      <c r="AI4" s="946"/>
      <c r="AJ4" s="937"/>
      <c r="AK4" s="957"/>
      <c r="AL4" s="3"/>
      <c r="AM4" s="937"/>
      <c r="AN4" s="939"/>
    </row>
    <row r="5" spans="1:40" ht="15.75" thickBot="1">
      <c r="A5" s="1095"/>
      <c r="B5" s="1098"/>
      <c r="C5" s="1098"/>
      <c r="D5" s="1098"/>
      <c r="E5" s="1098"/>
      <c r="F5" s="1101"/>
      <c r="G5" s="442" t="s">
        <v>2</v>
      </c>
      <c r="H5" s="443" t="s">
        <v>3</v>
      </c>
      <c r="I5" s="443" t="s">
        <v>4</v>
      </c>
      <c r="J5" s="443" t="s">
        <v>5</v>
      </c>
      <c r="K5" s="443" t="s">
        <v>12</v>
      </c>
      <c r="L5" s="444" t="s">
        <v>13</v>
      </c>
      <c r="M5" s="442" t="s">
        <v>24</v>
      </c>
      <c r="N5" s="445" t="s">
        <v>26</v>
      </c>
      <c r="O5" s="443" t="s">
        <v>21</v>
      </c>
      <c r="P5" s="446" t="s">
        <v>6</v>
      </c>
      <c r="Q5" s="437"/>
      <c r="R5" s="443" t="s">
        <v>7</v>
      </c>
      <c r="S5" s="446" t="s">
        <v>36</v>
      </c>
      <c r="V5" s="949"/>
      <c r="W5" s="952"/>
      <c r="X5" s="952"/>
      <c r="Y5" s="952"/>
      <c r="Z5" s="952"/>
      <c r="AA5" s="944"/>
      <c r="AB5" s="8" t="s">
        <v>2</v>
      </c>
      <c r="AC5" s="9" t="s">
        <v>3</v>
      </c>
      <c r="AD5" s="9" t="s">
        <v>4</v>
      </c>
      <c r="AE5" s="9" t="s">
        <v>5</v>
      </c>
      <c r="AF5" s="9" t="s">
        <v>12</v>
      </c>
      <c r="AG5" s="27" t="s">
        <v>13</v>
      </c>
      <c r="AH5" s="25" t="s">
        <v>24</v>
      </c>
      <c r="AI5" s="32" t="s">
        <v>26</v>
      </c>
      <c r="AJ5" s="10" t="s">
        <v>21</v>
      </c>
      <c r="AK5" s="11" t="s">
        <v>6</v>
      </c>
      <c r="AL5" s="3"/>
      <c r="AM5" s="10" t="s">
        <v>7</v>
      </c>
      <c r="AN5" s="13" t="s">
        <v>36</v>
      </c>
    </row>
    <row r="6" spans="1:40" ht="15.75">
      <c r="A6" s="447">
        <v>1</v>
      </c>
      <c r="B6" s="1082" t="s">
        <v>14</v>
      </c>
      <c r="C6" s="1082"/>
      <c r="D6" s="1082"/>
      <c r="E6" s="1082"/>
      <c r="F6" s="448"/>
      <c r="G6" s="449">
        <f>+G7</f>
        <v>28975</v>
      </c>
      <c r="H6" s="449">
        <f>+H7</f>
        <v>10442</v>
      </c>
      <c r="I6" s="449">
        <f>+I7</f>
        <v>8550</v>
      </c>
      <c r="J6" s="449">
        <f>+J7</f>
        <v>6387</v>
      </c>
      <c r="K6" s="449">
        <f>+G6+I6</f>
        <v>37525</v>
      </c>
      <c r="L6" s="450">
        <f>+H6+J6</f>
        <v>16829</v>
      </c>
      <c r="M6" s="451"/>
      <c r="N6" s="451"/>
      <c r="O6" s="449">
        <f t="shared" ref="O6:O20" si="0">+K6-L6</f>
        <v>20696</v>
      </c>
      <c r="P6" s="452"/>
      <c r="Q6" s="453"/>
      <c r="R6" s="449"/>
      <c r="S6" s="452">
        <f>+L6+R6</f>
        <v>16829</v>
      </c>
      <c r="V6" s="39">
        <v>1</v>
      </c>
      <c r="W6" s="962" t="s">
        <v>14</v>
      </c>
      <c r="X6" s="962"/>
      <c r="Y6" s="962"/>
      <c r="Z6" s="962"/>
      <c r="AA6" s="35"/>
      <c r="AB6" s="42">
        <v>28975</v>
      </c>
      <c r="AC6" s="43">
        <v>10442</v>
      </c>
      <c r="AD6" s="43">
        <v>8550</v>
      </c>
      <c r="AE6" s="43">
        <v>6387</v>
      </c>
      <c r="AF6" s="43">
        <v>37525</v>
      </c>
      <c r="AG6" s="44">
        <v>16829</v>
      </c>
      <c r="AH6" s="45"/>
      <c r="AI6" s="45"/>
      <c r="AJ6" s="43">
        <v>20696</v>
      </c>
      <c r="AK6" s="46"/>
      <c r="AL6" s="47"/>
      <c r="AM6" s="43"/>
      <c r="AN6" s="46">
        <v>16829</v>
      </c>
    </row>
    <row r="7" spans="1:40" ht="15.75">
      <c r="A7" s="454">
        <f>A6+1</f>
        <v>2</v>
      </c>
      <c r="B7" s="1079" t="s">
        <v>47</v>
      </c>
      <c r="C7" s="1079"/>
      <c r="D7" s="1079"/>
      <c r="E7" s="1079"/>
      <c r="F7" s="455"/>
      <c r="G7" s="456">
        <f>SUM(G8:G13)</f>
        <v>28975</v>
      </c>
      <c r="H7" s="457">
        <f>SUM(H8:H13)</f>
        <v>10442</v>
      </c>
      <c r="I7" s="457">
        <f>SUM(I8:I13)</f>
        <v>8550</v>
      </c>
      <c r="J7" s="457">
        <f>SUM(J8:J13)</f>
        <v>6387</v>
      </c>
      <c r="K7" s="457">
        <f t="shared" ref="K7:L20" si="1">+G7+I7</f>
        <v>37525</v>
      </c>
      <c r="L7" s="458">
        <f t="shared" si="1"/>
        <v>16829</v>
      </c>
      <c r="M7" s="459"/>
      <c r="N7" s="459"/>
      <c r="O7" s="457">
        <f t="shared" si="0"/>
        <v>20696</v>
      </c>
      <c r="P7" s="460"/>
      <c r="Q7" s="453"/>
      <c r="R7" s="457"/>
      <c r="S7" s="460">
        <f t="shared" ref="S7:S20" si="2">+L7+R7</f>
        <v>16829</v>
      </c>
      <c r="V7" s="36">
        <f>V6+1</f>
        <v>2</v>
      </c>
      <c r="W7" s="970" t="s">
        <v>47</v>
      </c>
      <c r="X7" s="970"/>
      <c r="Y7" s="970"/>
      <c r="Z7" s="970"/>
      <c r="AA7" s="28"/>
      <c r="AB7" s="48"/>
      <c r="AC7" s="49"/>
      <c r="AD7" s="49"/>
      <c r="AE7" s="49"/>
      <c r="AF7" s="49"/>
      <c r="AG7" s="50"/>
      <c r="AH7" s="51"/>
      <c r="AI7" s="51"/>
      <c r="AJ7" s="49"/>
      <c r="AK7" s="52"/>
      <c r="AL7" s="47"/>
      <c r="AM7" s="49"/>
      <c r="AN7" s="52"/>
    </row>
    <row r="8" spans="1:40" ht="15.75">
      <c r="A8" s="461">
        <f t="shared" ref="A8:A21" si="3">+A7+1</f>
        <v>3</v>
      </c>
      <c r="B8" s="462"/>
      <c r="C8" s="463" t="s">
        <v>48</v>
      </c>
      <c r="D8" s="464"/>
      <c r="E8" s="464"/>
      <c r="F8" s="465"/>
      <c r="G8" s="466"/>
      <c r="H8" s="467"/>
      <c r="I8" s="467"/>
      <c r="J8" s="467"/>
      <c r="K8" s="467">
        <f t="shared" si="1"/>
        <v>0</v>
      </c>
      <c r="L8" s="468">
        <f t="shared" si="1"/>
        <v>0</v>
      </c>
      <c r="M8" s="469"/>
      <c r="N8" s="469"/>
      <c r="O8" s="457">
        <f t="shared" si="0"/>
        <v>0</v>
      </c>
      <c r="P8" s="470"/>
      <c r="Q8" s="471"/>
      <c r="R8" s="467"/>
      <c r="S8" s="470">
        <f t="shared" si="2"/>
        <v>0</v>
      </c>
      <c r="V8" s="20">
        <f t="shared" ref="V8:V18" si="4">+V7+1</f>
        <v>3</v>
      </c>
      <c r="W8" s="6"/>
      <c r="X8" s="41" t="s">
        <v>48</v>
      </c>
      <c r="Y8" s="83"/>
      <c r="Z8" s="83"/>
      <c r="AA8" s="29"/>
      <c r="AB8" s="59"/>
      <c r="AC8" s="60"/>
      <c r="AD8" s="60"/>
      <c r="AE8" s="60"/>
      <c r="AF8" s="60"/>
      <c r="AG8" s="61"/>
      <c r="AH8" s="62"/>
      <c r="AI8" s="62"/>
      <c r="AJ8" s="49"/>
      <c r="AK8" s="63"/>
      <c r="AL8" s="58"/>
      <c r="AM8" s="60"/>
      <c r="AN8" s="63"/>
    </row>
    <row r="9" spans="1:40" ht="15.75">
      <c r="A9" s="461">
        <f t="shared" si="3"/>
        <v>4</v>
      </c>
      <c r="B9" s="462"/>
      <c r="C9" s="463" t="s">
        <v>49</v>
      </c>
      <c r="D9" s="464"/>
      <c r="E9" s="464"/>
      <c r="F9" s="465"/>
      <c r="G9" s="466"/>
      <c r="H9" s="467"/>
      <c r="I9" s="467"/>
      <c r="J9" s="467"/>
      <c r="K9" s="467">
        <f t="shared" si="1"/>
        <v>0</v>
      </c>
      <c r="L9" s="468">
        <f t="shared" si="1"/>
        <v>0</v>
      </c>
      <c r="M9" s="469"/>
      <c r="N9" s="469"/>
      <c r="O9" s="457">
        <f t="shared" si="0"/>
        <v>0</v>
      </c>
      <c r="P9" s="470"/>
      <c r="Q9" s="471"/>
      <c r="R9" s="467"/>
      <c r="S9" s="470">
        <f t="shared" si="2"/>
        <v>0</v>
      </c>
      <c r="V9" s="20">
        <f t="shared" si="4"/>
        <v>4</v>
      </c>
      <c r="W9" s="6"/>
      <c r="X9" s="41" t="s">
        <v>49</v>
      </c>
      <c r="Y9" s="83"/>
      <c r="Z9" s="83"/>
      <c r="AA9" s="29"/>
      <c r="AB9" s="59"/>
      <c r="AC9" s="60"/>
      <c r="AD9" s="60"/>
      <c r="AE9" s="60"/>
      <c r="AF9" s="60"/>
      <c r="AG9" s="61"/>
      <c r="AH9" s="62"/>
      <c r="AI9" s="62"/>
      <c r="AJ9" s="49"/>
      <c r="AK9" s="63"/>
      <c r="AL9" s="58"/>
      <c r="AM9" s="60"/>
      <c r="AN9" s="63"/>
    </row>
    <row r="10" spans="1:40" ht="30">
      <c r="A10" s="461"/>
      <c r="B10" s="462"/>
      <c r="C10" s="463"/>
      <c r="D10" s="464">
        <v>4820</v>
      </c>
      <c r="E10" s="472" t="s">
        <v>189</v>
      </c>
      <c r="F10" s="473"/>
      <c r="G10" s="466">
        <v>8075</v>
      </c>
      <c r="H10" s="467">
        <v>7506</v>
      </c>
      <c r="I10" s="467">
        <v>0</v>
      </c>
      <c r="J10" s="467">
        <v>0</v>
      </c>
      <c r="K10" s="467">
        <f t="shared" si="1"/>
        <v>8075</v>
      </c>
      <c r="L10" s="468">
        <f t="shared" si="1"/>
        <v>7506</v>
      </c>
      <c r="M10" s="469"/>
      <c r="N10" s="469">
        <v>0</v>
      </c>
      <c r="O10" s="457">
        <f t="shared" si="0"/>
        <v>569</v>
      </c>
      <c r="P10" s="470"/>
      <c r="Q10" s="471"/>
      <c r="R10" s="467"/>
      <c r="S10" s="470">
        <f t="shared" si="2"/>
        <v>7506</v>
      </c>
      <c r="V10" s="20">
        <f t="shared" si="4"/>
        <v>5</v>
      </c>
      <c r="W10" s="6"/>
      <c r="X10" s="41" t="s">
        <v>50</v>
      </c>
      <c r="Y10" s="83"/>
      <c r="Z10" s="83"/>
      <c r="AA10" s="29"/>
      <c r="AB10" s="59"/>
      <c r="AC10" s="60"/>
      <c r="AD10" s="60"/>
      <c r="AE10" s="60"/>
      <c r="AF10" s="60"/>
      <c r="AG10" s="61"/>
      <c r="AH10" s="62"/>
      <c r="AI10" s="62"/>
      <c r="AJ10" s="49"/>
      <c r="AK10" s="63"/>
      <c r="AL10" s="58"/>
      <c r="AM10" s="60"/>
      <c r="AN10" s="63"/>
    </row>
    <row r="11" spans="1:40" ht="30">
      <c r="A11" s="461"/>
      <c r="B11" s="462"/>
      <c r="C11" s="463"/>
      <c r="D11" s="464">
        <v>4821</v>
      </c>
      <c r="E11" s="474" t="s">
        <v>190</v>
      </c>
      <c r="F11" s="473"/>
      <c r="G11" s="466">
        <v>20900</v>
      </c>
      <c r="H11" s="467">
        <v>2936</v>
      </c>
      <c r="I11" s="467">
        <v>8550</v>
      </c>
      <c r="J11" s="467">
        <v>6387</v>
      </c>
      <c r="K11" s="467">
        <f t="shared" si="1"/>
        <v>29450</v>
      </c>
      <c r="L11" s="468">
        <f t="shared" si="1"/>
        <v>9323</v>
      </c>
      <c r="M11" s="469"/>
      <c r="N11" s="469">
        <v>0</v>
      </c>
      <c r="O11" s="457">
        <f t="shared" si="0"/>
        <v>20127</v>
      </c>
      <c r="P11" s="470"/>
      <c r="Q11" s="471"/>
      <c r="R11" s="467"/>
      <c r="S11" s="470">
        <f t="shared" si="2"/>
        <v>9323</v>
      </c>
      <c r="V11" s="20">
        <f t="shared" si="4"/>
        <v>6</v>
      </c>
      <c r="W11" s="6"/>
      <c r="X11" s="6"/>
      <c r="Y11" s="969" t="s">
        <v>16</v>
      </c>
      <c r="Z11" s="969"/>
      <c r="AA11" s="29"/>
      <c r="AB11" s="53"/>
      <c r="AC11" s="54"/>
      <c r="AD11" s="54"/>
      <c r="AE11" s="54"/>
      <c r="AF11" s="54">
        <f>+AB11+AD11</f>
        <v>0</v>
      </c>
      <c r="AG11" s="55">
        <f>+AC11+AE11</f>
        <v>0</v>
      </c>
      <c r="AH11" s="56"/>
      <c r="AI11" s="56"/>
      <c r="AJ11" s="49">
        <f>+AF11-AG11</f>
        <v>0</v>
      </c>
      <c r="AK11" s="57"/>
      <c r="AL11" s="58"/>
      <c r="AM11" s="54"/>
      <c r="AN11" s="57">
        <f>+AG11+AM11</f>
        <v>0</v>
      </c>
    </row>
    <row r="12" spans="1:40" ht="15.75">
      <c r="A12" s="461">
        <f>+A9+1</f>
        <v>5</v>
      </c>
      <c r="B12" s="462"/>
      <c r="C12" s="463" t="s">
        <v>50</v>
      </c>
      <c r="D12" s="464"/>
      <c r="E12" s="464"/>
      <c r="F12" s="465"/>
      <c r="G12" s="466"/>
      <c r="H12" s="467"/>
      <c r="I12" s="467"/>
      <c r="J12" s="467"/>
      <c r="K12" s="467">
        <f t="shared" si="1"/>
        <v>0</v>
      </c>
      <c r="L12" s="468">
        <f t="shared" si="1"/>
        <v>0</v>
      </c>
      <c r="M12" s="469"/>
      <c r="N12" s="469"/>
      <c r="O12" s="457">
        <f t="shared" si="0"/>
        <v>0</v>
      </c>
      <c r="P12" s="470"/>
      <c r="Q12" s="471"/>
      <c r="R12" s="467"/>
      <c r="S12" s="470">
        <f t="shared" si="2"/>
        <v>0</v>
      </c>
      <c r="V12" s="19">
        <f t="shared" si="4"/>
        <v>7</v>
      </c>
      <c r="W12" s="963" t="s">
        <v>25</v>
      </c>
      <c r="X12" s="964"/>
      <c r="Y12" s="964"/>
      <c r="Z12" s="965"/>
      <c r="AA12" s="38"/>
      <c r="AB12" s="64">
        <v>323</v>
      </c>
      <c r="AC12" s="65">
        <v>323</v>
      </c>
      <c r="AD12" s="65">
        <v>0</v>
      </c>
      <c r="AE12" s="65">
        <v>0</v>
      </c>
      <c r="AF12" s="65">
        <v>323</v>
      </c>
      <c r="AG12" s="66">
        <v>323</v>
      </c>
      <c r="AH12" s="67"/>
      <c r="AI12" s="67"/>
      <c r="AJ12" s="65">
        <v>0</v>
      </c>
      <c r="AK12" s="68"/>
      <c r="AL12" s="47"/>
      <c r="AM12" s="65"/>
      <c r="AN12" s="68">
        <v>323</v>
      </c>
    </row>
    <row r="13" spans="1:40" ht="15.75">
      <c r="A13" s="461">
        <f t="shared" si="3"/>
        <v>6</v>
      </c>
      <c r="B13" s="462"/>
      <c r="C13" s="462"/>
      <c r="D13" s="1081"/>
      <c r="E13" s="1081"/>
      <c r="F13" s="465"/>
      <c r="G13" s="456"/>
      <c r="H13" s="457"/>
      <c r="I13" s="457"/>
      <c r="J13" s="457"/>
      <c r="K13" s="457">
        <f t="shared" si="1"/>
        <v>0</v>
      </c>
      <c r="L13" s="458">
        <f t="shared" si="1"/>
        <v>0</v>
      </c>
      <c r="M13" s="459"/>
      <c r="N13" s="459"/>
      <c r="O13" s="457">
        <f t="shared" si="0"/>
        <v>0</v>
      </c>
      <c r="P13" s="460"/>
      <c r="Q13" s="471"/>
      <c r="R13" s="457"/>
      <c r="S13" s="460">
        <f t="shared" si="2"/>
        <v>0</v>
      </c>
      <c r="V13" s="36">
        <f t="shared" si="4"/>
        <v>8</v>
      </c>
      <c r="W13" s="966" t="s">
        <v>35</v>
      </c>
      <c r="X13" s="967"/>
      <c r="Y13" s="967"/>
      <c r="Z13" s="968"/>
      <c r="AA13" s="37"/>
      <c r="AB13" s="48"/>
      <c r="AC13" s="49"/>
      <c r="AD13" s="49"/>
      <c r="AE13" s="49"/>
      <c r="AF13" s="49">
        <f>+AB13+AD13</f>
        <v>0</v>
      </c>
      <c r="AG13" s="50">
        <f>+AC13+AE13</f>
        <v>0</v>
      </c>
      <c r="AH13" s="51"/>
      <c r="AI13" s="51"/>
      <c r="AJ13" s="49">
        <f>+AF13-AG13</f>
        <v>0</v>
      </c>
      <c r="AK13" s="52"/>
      <c r="AL13" s="47"/>
      <c r="AM13" s="49"/>
      <c r="AN13" s="52">
        <f>+AG13+AM13</f>
        <v>0</v>
      </c>
    </row>
    <row r="14" spans="1:40" ht="15.75">
      <c r="A14" s="454">
        <f t="shared" si="3"/>
        <v>7</v>
      </c>
      <c r="B14" s="1078" t="s">
        <v>25</v>
      </c>
      <c r="C14" s="1079"/>
      <c r="D14" s="1079"/>
      <c r="E14" s="1080"/>
      <c r="F14" s="475"/>
      <c r="G14" s="456">
        <f>+G17</f>
        <v>323</v>
      </c>
      <c r="H14" s="456">
        <f>+H17</f>
        <v>323</v>
      </c>
      <c r="I14" s="456">
        <f>+I17</f>
        <v>0</v>
      </c>
      <c r="J14" s="456">
        <f>+J17</f>
        <v>0</v>
      </c>
      <c r="K14" s="457">
        <f t="shared" si="1"/>
        <v>323</v>
      </c>
      <c r="L14" s="458">
        <f t="shared" si="1"/>
        <v>323</v>
      </c>
      <c r="M14" s="459"/>
      <c r="N14" s="459"/>
      <c r="O14" s="457">
        <f t="shared" si="0"/>
        <v>0</v>
      </c>
      <c r="P14" s="460"/>
      <c r="Q14" s="453"/>
      <c r="R14" s="457"/>
      <c r="S14" s="460">
        <f t="shared" si="2"/>
        <v>323</v>
      </c>
      <c r="V14" s="20">
        <f t="shared" si="4"/>
        <v>9</v>
      </c>
      <c r="W14" s="6"/>
      <c r="X14" s="6"/>
      <c r="Y14" s="969" t="s">
        <v>51</v>
      </c>
      <c r="Z14" s="969"/>
      <c r="AA14" s="29"/>
      <c r="AB14" s="59"/>
      <c r="AC14" s="60"/>
      <c r="AD14" s="60"/>
      <c r="AE14" s="60"/>
      <c r="AF14" s="60"/>
      <c r="AG14" s="61"/>
      <c r="AH14" s="62"/>
      <c r="AI14" s="62"/>
      <c r="AJ14" s="60"/>
      <c r="AK14" s="63"/>
      <c r="AL14" s="58"/>
      <c r="AM14" s="60"/>
      <c r="AN14" s="63"/>
    </row>
    <row r="15" spans="1:40" ht="15.75">
      <c r="A15" s="454">
        <f t="shared" si="3"/>
        <v>8</v>
      </c>
      <c r="B15" s="1078" t="s">
        <v>35</v>
      </c>
      <c r="C15" s="1079"/>
      <c r="D15" s="1079"/>
      <c r="E15" s="1080"/>
      <c r="F15" s="475"/>
      <c r="G15" s="456"/>
      <c r="H15" s="457"/>
      <c r="I15" s="457"/>
      <c r="J15" s="457"/>
      <c r="K15" s="457">
        <f t="shared" si="1"/>
        <v>0</v>
      </c>
      <c r="L15" s="458">
        <f t="shared" si="1"/>
        <v>0</v>
      </c>
      <c r="M15" s="459"/>
      <c r="N15" s="459"/>
      <c r="O15" s="457">
        <f t="shared" si="0"/>
        <v>0</v>
      </c>
      <c r="P15" s="460"/>
      <c r="Q15" s="453"/>
      <c r="R15" s="457"/>
      <c r="S15" s="460">
        <f t="shared" si="2"/>
        <v>0</v>
      </c>
      <c r="V15" s="19">
        <f t="shared" si="4"/>
        <v>10</v>
      </c>
      <c r="W15" s="963" t="s">
        <v>23</v>
      </c>
      <c r="X15" s="964"/>
      <c r="Y15" s="964"/>
      <c r="Z15" s="965"/>
      <c r="AA15" s="38"/>
      <c r="AB15" s="64"/>
      <c r="AC15" s="65"/>
      <c r="AD15" s="65"/>
      <c r="AE15" s="65"/>
      <c r="AF15" s="65"/>
      <c r="AG15" s="66"/>
      <c r="AH15" s="67"/>
      <c r="AI15" s="67"/>
      <c r="AJ15" s="65"/>
      <c r="AK15" s="68"/>
      <c r="AL15" s="47"/>
      <c r="AM15" s="65"/>
      <c r="AN15" s="68"/>
    </row>
    <row r="16" spans="1:40" ht="15.75">
      <c r="A16" s="461">
        <f>+A15+1</f>
        <v>9</v>
      </c>
      <c r="B16" s="462"/>
      <c r="C16" s="462"/>
      <c r="D16" s="1081"/>
      <c r="E16" s="1081"/>
      <c r="F16" s="465"/>
      <c r="G16" s="466"/>
      <c r="H16" s="467"/>
      <c r="I16" s="467"/>
      <c r="J16" s="467"/>
      <c r="K16" s="467">
        <f t="shared" si="1"/>
        <v>0</v>
      </c>
      <c r="L16" s="468">
        <f t="shared" si="1"/>
        <v>0</v>
      </c>
      <c r="M16" s="469"/>
      <c r="N16" s="469"/>
      <c r="O16" s="467">
        <f t="shared" si="0"/>
        <v>0</v>
      </c>
      <c r="P16" s="470"/>
      <c r="Q16" s="471"/>
      <c r="R16" s="467"/>
      <c r="S16" s="470">
        <f t="shared" si="2"/>
        <v>0</v>
      </c>
      <c r="V16" s="36">
        <f t="shared" si="4"/>
        <v>11</v>
      </c>
      <c r="W16" s="966" t="s">
        <v>35</v>
      </c>
      <c r="X16" s="967"/>
      <c r="Y16" s="967"/>
      <c r="Z16" s="968"/>
      <c r="AA16" s="37"/>
      <c r="AB16" s="48"/>
      <c r="AC16" s="49"/>
      <c r="AD16" s="49"/>
      <c r="AE16" s="49"/>
      <c r="AF16" s="49">
        <f>+AB16+AD16</f>
        <v>0</v>
      </c>
      <c r="AG16" s="50">
        <f>+AC16+AE16</f>
        <v>0</v>
      </c>
      <c r="AH16" s="51"/>
      <c r="AI16" s="51"/>
      <c r="AJ16" s="49">
        <f>+AF16-AG16</f>
        <v>0</v>
      </c>
      <c r="AK16" s="52"/>
      <c r="AL16" s="47"/>
      <c r="AM16" s="49"/>
      <c r="AN16" s="52">
        <f>+AG16+AM16</f>
        <v>0</v>
      </c>
    </row>
    <row r="17" spans="1:40" ht="16.5" thickBot="1">
      <c r="A17" s="461"/>
      <c r="B17" s="462"/>
      <c r="C17" s="462"/>
      <c r="D17" s="464" t="s">
        <v>191</v>
      </c>
      <c r="E17" s="464" t="s">
        <v>192</v>
      </c>
      <c r="F17" s="465"/>
      <c r="G17" s="466">
        <v>323</v>
      </c>
      <c r="H17" s="467">
        <v>323</v>
      </c>
      <c r="I17" s="467">
        <v>0</v>
      </c>
      <c r="J17" s="467">
        <v>0</v>
      </c>
      <c r="K17" s="467">
        <f t="shared" si="1"/>
        <v>323</v>
      </c>
      <c r="L17" s="468">
        <f t="shared" si="1"/>
        <v>323</v>
      </c>
      <c r="M17" s="469"/>
      <c r="N17" s="469"/>
      <c r="O17" s="467">
        <f t="shared" si="0"/>
        <v>0</v>
      </c>
      <c r="P17" s="470"/>
      <c r="Q17" s="471"/>
      <c r="R17" s="467"/>
      <c r="S17" s="470">
        <f t="shared" si="2"/>
        <v>323</v>
      </c>
      <c r="V17" s="20">
        <f t="shared" si="4"/>
        <v>12</v>
      </c>
      <c r="W17" s="6"/>
      <c r="X17" s="6"/>
      <c r="Y17" s="969" t="s">
        <v>51</v>
      </c>
      <c r="Z17" s="969"/>
      <c r="AA17" s="29"/>
      <c r="AB17" s="53"/>
      <c r="AC17" s="54"/>
      <c r="AD17" s="54"/>
      <c r="AE17" s="54"/>
      <c r="AF17" s="54">
        <f>+AB17+AD17</f>
        <v>0</v>
      </c>
      <c r="AG17" s="55">
        <f>+AC17+AE17</f>
        <v>0</v>
      </c>
      <c r="AH17" s="56"/>
      <c r="AI17" s="56"/>
      <c r="AJ17" s="54">
        <f>+AF17-AG17</f>
        <v>0</v>
      </c>
      <c r="AK17" s="57"/>
      <c r="AL17" s="58"/>
      <c r="AM17" s="54"/>
      <c r="AN17" s="57">
        <f>+AG17+AM17</f>
        <v>0</v>
      </c>
    </row>
    <row r="18" spans="1:40" ht="16.5" thickBot="1">
      <c r="A18" s="454">
        <f>+A16+1</f>
        <v>10</v>
      </c>
      <c r="B18" s="1078" t="s">
        <v>23</v>
      </c>
      <c r="C18" s="1079"/>
      <c r="D18" s="1079"/>
      <c r="E18" s="1080"/>
      <c r="F18" s="475"/>
      <c r="G18" s="456"/>
      <c r="H18" s="457"/>
      <c r="I18" s="457"/>
      <c r="J18" s="457"/>
      <c r="K18" s="457">
        <f t="shared" si="1"/>
        <v>0</v>
      </c>
      <c r="L18" s="458">
        <f t="shared" si="1"/>
        <v>0</v>
      </c>
      <c r="M18" s="459"/>
      <c r="N18" s="459"/>
      <c r="O18" s="457">
        <f t="shared" si="0"/>
        <v>0</v>
      </c>
      <c r="P18" s="460"/>
      <c r="Q18" s="453"/>
      <c r="R18" s="457"/>
      <c r="S18" s="460">
        <f t="shared" si="2"/>
        <v>0</v>
      </c>
      <c r="V18" s="21">
        <f t="shared" si="4"/>
        <v>13</v>
      </c>
      <c r="W18" s="24" t="s">
        <v>22</v>
      </c>
      <c r="X18" s="24"/>
      <c r="Y18" s="24"/>
      <c r="Z18" s="24"/>
      <c r="AA18" s="30"/>
      <c r="AB18" s="69">
        <f t="shared" ref="AB18:AK18" si="5">+AB6+AB12+AB15</f>
        <v>29298</v>
      </c>
      <c r="AC18" s="70">
        <f t="shared" si="5"/>
        <v>10765</v>
      </c>
      <c r="AD18" s="70">
        <f t="shared" si="5"/>
        <v>8550</v>
      </c>
      <c r="AE18" s="70">
        <f t="shared" si="5"/>
        <v>6387</v>
      </c>
      <c r="AF18" s="70">
        <f t="shared" si="5"/>
        <v>37848</v>
      </c>
      <c r="AG18" s="71">
        <f t="shared" si="5"/>
        <v>17152</v>
      </c>
      <c r="AH18" s="72">
        <f t="shared" si="5"/>
        <v>0</v>
      </c>
      <c r="AI18" s="72">
        <f t="shared" si="5"/>
        <v>0</v>
      </c>
      <c r="AJ18" s="70">
        <f t="shared" si="5"/>
        <v>20696</v>
      </c>
      <c r="AK18" s="73">
        <f t="shared" si="5"/>
        <v>0</v>
      </c>
      <c r="AL18" s="47"/>
      <c r="AM18" s="70">
        <f>+AM6+AM12+AM15</f>
        <v>0</v>
      </c>
      <c r="AN18" s="73">
        <f>+AN6+AN12+AN15</f>
        <v>17152</v>
      </c>
    </row>
    <row r="19" spans="1:40" ht="15.75">
      <c r="A19" s="454">
        <f t="shared" si="3"/>
        <v>11</v>
      </c>
      <c r="B19" s="1078" t="s">
        <v>35</v>
      </c>
      <c r="C19" s="1079"/>
      <c r="D19" s="1079"/>
      <c r="E19" s="1080"/>
      <c r="F19" s="475"/>
      <c r="G19" s="456"/>
      <c r="H19" s="457"/>
      <c r="I19" s="457"/>
      <c r="J19" s="457"/>
      <c r="K19" s="457">
        <f t="shared" si="1"/>
        <v>0</v>
      </c>
      <c r="L19" s="458">
        <f t="shared" si="1"/>
        <v>0</v>
      </c>
      <c r="M19" s="459"/>
      <c r="N19" s="459"/>
      <c r="O19" s="457">
        <f t="shared" si="0"/>
        <v>0</v>
      </c>
      <c r="P19" s="460"/>
      <c r="Q19" s="453"/>
      <c r="R19" s="457"/>
      <c r="S19" s="460">
        <f t="shared" si="2"/>
        <v>0</v>
      </c>
    </row>
    <row r="20" spans="1:40" ht="16.5" thickBot="1">
      <c r="A20" s="461">
        <f t="shared" si="3"/>
        <v>12</v>
      </c>
      <c r="B20" s="462"/>
      <c r="C20" s="462"/>
      <c r="D20" s="1081" t="s">
        <v>51</v>
      </c>
      <c r="E20" s="1081"/>
      <c r="F20" s="465"/>
      <c r="G20" s="456"/>
      <c r="H20" s="457"/>
      <c r="I20" s="457"/>
      <c r="J20" s="457"/>
      <c r="K20" s="457">
        <f t="shared" si="1"/>
        <v>0</v>
      </c>
      <c r="L20" s="458">
        <f t="shared" si="1"/>
        <v>0</v>
      </c>
      <c r="M20" s="459"/>
      <c r="N20" s="459"/>
      <c r="O20" s="457">
        <f t="shared" si="0"/>
        <v>0</v>
      </c>
      <c r="P20" s="460"/>
      <c r="Q20" s="471"/>
      <c r="R20" s="457"/>
      <c r="S20" s="460">
        <f t="shared" si="2"/>
        <v>0</v>
      </c>
    </row>
    <row r="21" spans="1:40" ht="16.5" thickBot="1">
      <c r="A21" s="476">
        <f t="shared" si="3"/>
        <v>13</v>
      </c>
      <c r="B21" s="477" t="s">
        <v>22</v>
      </c>
      <c r="C21" s="477"/>
      <c r="D21" s="477"/>
      <c r="E21" s="477"/>
      <c r="F21" s="478"/>
      <c r="G21" s="479">
        <f>+G6+G14+G18</f>
        <v>29298</v>
      </c>
      <c r="H21" s="480">
        <f>+H6+H14+H18</f>
        <v>10765</v>
      </c>
      <c r="I21" s="480">
        <f t="shared" ref="I21:P21" si="6">+I6+I14+I18</f>
        <v>8550</v>
      </c>
      <c r="J21" s="480">
        <f t="shared" si="6"/>
        <v>6387</v>
      </c>
      <c r="K21" s="480">
        <f t="shared" si="6"/>
        <v>37848</v>
      </c>
      <c r="L21" s="481">
        <f t="shared" si="6"/>
        <v>17152</v>
      </c>
      <c r="M21" s="482">
        <f t="shared" si="6"/>
        <v>0</v>
      </c>
      <c r="N21" s="482">
        <f t="shared" si="6"/>
        <v>0</v>
      </c>
      <c r="O21" s="480">
        <f t="shared" si="6"/>
        <v>20696</v>
      </c>
      <c r="P21" s="483">
        <f t="shared" si="6"/>
        <v>0</v>
      </c>
      <c r="Q21" s="453"/>
      <c r="R21" s="480">
        <f>+R6+R14+R18</f>
        <v>0</v>
      </c>
      <c r="S21" s="483">
        <f>+S6+S14+S18</f>
        <v>17152</v>
      </c>
    </row>
  </sheetData>
  <mergeCells count="42">
    <mergeCell ref="K3:L3"/>
    <mergeCell ref="A3:A5"/>
    <mergeCell ref="B3:E5"/>
    <mergeCell ref="F3:F5"/>
    <mergeCell ref="G3:H3"/>
    <mergeCell ref="I3:J3"/>
    <mergeCell ref="D20:E20"/>
    <mergeCell ref="V3:V5"/>
    <mergeCell ref="W3:Z5"/>
    <mergeCell ref="AA3:AA5"/>
    <mergeCell ref="W12:Z12"/>
    <mergeCell ref="W13:Z13"/>
    <mergeCell ref="Y14:Z14"/>
    <mergeCell ref="W15:Z15"/>
    <mergeCell ref="B6:E6"/>
    <mergeCell ref="B7:E7"/>
    <mergeCell ref="M3:M4"/>
    <mergeCell ref="N3:N4"/>
    <mergeCell ref="O3:O4"/>
    <mergeCell ref="P3:P4"/>
    <mergeCell ref="R3:R4"/>
    <mergeCell ref="S3:S4"/>
    <mergeCell ref="B18:E18"/>
    <mergeCell ref="B19:E19"/>
    <mergeCell ref="D13:E13"/>
    <mergeCell ref="B14:E14"/>
    <mergeCell ref="B15:E15"/>
    <mergeCell ref="D16:E16"/>
    <mergeCell ref="W16:Z16"/>
    <mergeCell ref="Y17:Z17"/>
    <mergeCell ref="AK3:AK4"/>
    <mergeCell ref="AM3:AM4"/>
    <mergeCell ref="AN3:AN4"/>
    <mergeCell ref="W6:Z6"/>
    <mergeCell ref="W7:Z7"/>
    <mergeCell ref="Y11:Z11"/>
    <mergeCell ref="AB3:AC3"/>
    <mergeCell ref="AD3:AE3"/>
    <mergeCell ref="AF3:AG3"/>
    <mergeCell ref="AH3:AH4"/>
    <mergeCell ref="AI3:AI4"/>
    <mergeCell ref="AJ3:AJ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27</vt:i4>
      </vt:variant>
    </vt:vector>
  </HeadingPairs>
  <TitlesOfParts>
    <vt:vector size="27" baseType="lpstr">
      <vt:lpstr>Součet</vt:lpstr>
      <vt:lpstr>UK</vt:lpstr>
      <vt:lpstr>JU</vt:lpstr>
      <vt:lpstr>UJEP</vt:lpstr>
      <vt:lpstr>MU</vt:lpstr>
      <vt:lpstr>UPOL</vt:lpstr>
      <vt:lpstr>VFU</vt:lpstr>
      <vt:lpstr>OU</vt:lpstr>
      <vt:lpstr>UHK</vt:lpstr>
      <vt:lpstr>SU</vt:lpstr>
      <vt:lpstr>ČVUT</vt:lpstr>
      <vt:lpstr>VŠCHT</vt:lpstr>
      <vt:lpstr>ZČU</vt:lpstr>
      <vt:lpstr>TUL</vt:lpstr>
      <vt:lpstr>UPa</vt:lpstr>
      <vt:lpstr>VUT</vt:lpstr>
      <vt:lpstr>VŠB-TUO</vt:lpstr>
      <vt:lpstr>UTB</vt:lpstr>
      <vt:lpstr>VŠE</vt:lpstr>
      <vt:lpstr>ČZU</vt:lpstr>
      <vt:lpstr>MENDELU</vt:lpstr>
      <vt:lpstr>AMU</vt:lpstr>
      <vt:lpstr>AVU</vt:lpstr>
      <vt:lpstr>VŠUP</vt:lpstr>
      <vt:lpstr>JAMU</vt:lpstr>
      <vt:lpstr>VŠPJ</vt:lpstr>
      <vt:lpstr>VŠTE</vt:lpstr>
    </vt:vector>
  </TitlesOfParts>
  <Company>Ministerstvo školství, mládeže a tělovýchovy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machackova</dc:creator>
  <cp:lastModifiedBy>Valášek Petr</cp:lastModifiedBy>
  <cp:lastPrinted>2018-01-26T07:40:25Z</cp:lastPrinted>
  <dcterms:created xsi:type="dcterms:W3CDTF">2010-10-08T09:48:15Z</dcterms:created>
  <dcterms:modified xsi:type="dcterms:W3CDTF">2019-01-25T08:51:12Z</dcterms:modified>
</cp:coreProperties>
</file>