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lsakovak\Desktop\"/>
    </mc:Choice>
  </mc:AlternateContent>
  <bookViews>
    <workbookView xWindow="0" yWindow="0" windowWidth="19200" windowHeight="7305" firstSheet="7" activeTab="13"/>
  </bookViews>
  <sheets>
    <sheet name="Hlavní město Praha" sheetId="1" r:id="rId1"/>
    <sheet name="Středočeský kraj" sheetId="2" r:id="rId2"/>
    <sheet name="Jihočeský kraj" sheetId="4" r:id="rId3"/>
    <sheet name="Plzeňský kraj" sheetId="3" r:id="rId4"/>
    <sheet name="Karlovarský kraj" sheetId="5" r:id="rId5"/>
    <sheet name="Ústecký kraj" sheetId="6" r:id="rId6"/>
    <sheet name="Liberecký kraj" sheetId="7" r:id="rId7"/>
    <sheet name="Královéhradecký kraj" sheetId="15" r:id="rId8"/>
    <sheet name="Pardubický kraj" sheetId="16" r:id="rId9"/>
    <sheet name="Vysočina" sheetId="8" r:id="rId10"/>
    <sheet name="Jihomoravský" sheetId="9" r:id="rId11"/>
    <sheet name="Olomoucký" sheetId="10" r:id="rId12"/>
    <sheet name="Zlínský" sheetId="11" r:id="rId13"/>
    <sheet name="Moravskoslezský" sheetId="12" r:id="rId14"/>
  </sheets>
  <externalReferences>
    <externalReference r:id="rId1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3" i="2" l="1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101" i="1" l="1"/>
  <c r="G171" i="12" l="1"/>
  <c r="G95" i="11"/>
  <c r="G149" i="10"/>
  <c r="G300" i="9"/>
  <c r="G50" i="8"/>
  <c r="G136" i="16"/>
  <c r="G123" i="15"/>
  <c r="G56" i="7"/>
  <c r="G30" i="5"/>
  <c r="G68" i="3"/>
  <c r="G170" i="4"/>
  <c r="G174" i="2"/>
  <c r="H171" i="12" l="1"/>
  <c r="I171" i="12"/>
  <c r="J171" i="12"/>
  <c r="K171" i="12"/>
  <c r="H95" i="11"/>
  <c r="I95" i="11"/>
  <c r="J95" i="11"/>
  <c r="K95" i="11"/>
  <c r="H149" i="10"/>
  <c r="I149" i="10"/>
  <c r="J149" i="10"/>
  <c r="K149" i="10"/>
  <c r="H300" i="9"/>
  <c r="I300" i="9"/>
  <c r="J300" i="9"/>
  <c r="K300" i="9"/>
  <c r="H50" i="8"/>
  <c r="I50" i="8"/>
  <c r="J50" i="8"/>
  <c r="K50" i="8"/>
  <c r="H136" i="16"/>
  <c r="I136" i="16"/>
  <c r="J136" i="16"/>
  <c r="K136" i="16"/>
  <c r="H123" i="15"/>
  <c r="I123" i="15"/>
  <c r="J123" i="15"/>
  <c r="K123" i="15"/>
  <c r="H56" i="7"/>
  <c r="I56" i="7"/>
  <c r="J56" i="7"/>
  <c r="K56" i="7"/>
  <c r="G82" i="6"/>
  <c r="H82" i="6"/>
  <c r="I82" i="6"/>
  <c r="J82" i="6"/>
  <c r="K82" i="6"/>
  <c r="H68" i="3"/>
  <c r="I68" i="3"/>
  <c r="J68" i="3"/>
  <c r="K68" i="3"/>
  <c r="K170" i="4"/>
  <c r="F170" i="4"/>
  <c r="H170" i="4"/>
  <c r="I170" i="4"/>
  <c r="J170" i="4"/>
  <c r="F174" i="2"/>
  <c r="H174" i="2"/>
  <c r="F101" i="1"/>
  <c r="H101" i="1" l="1"/>
  <c r="I101" i="1"/>
  <c r="J101" i="1"/>
  <c r="E101" i="1"/>
  <c r="F68" i="3" l="1"/>
  <c r="E149" i="10" l="1"/>
  <c r="F149" i="10"/>
  <c r="E170" i="4" l="1"/>
  <c r="E171" i="12" l="1"/>
  <c r="F171" i="12"/>
  <c r="E95" i="11" l="1"/>
  <c r="F95" i="11"/>
  <c r="E300" i="9" l="1"/>
  <c r="F300" i="9"/>
  <c r="E50" i="8" l="1"/>
  <c r="F50" i="8"/>
  <c r="E136" i="16" l="1"/>
  <c r="F136" i="16"/>
  <c r="E123" i="15" l="1"/>
  <c r="F123" i="15"/>
  <c r="E56" i="7" l="1"/>
  <c r="F56" i="7"/>
  <c r="E82" i="6" l="1"/>
  <c r="F82" i="6"/>
  <c r="E30" i="5" l="1"/>
  <c r="F30" i="5"/>
  <c r="H30" i="5"/>
  <c r="I30" i="5"/>
  <c r="J30" i="5"/>
  <c r="K30" i="5"/>
  <c r="E68" i="3" l="1"/>
  <c r="E174" i="2" l="1"/>
  <c r="I174" i="2"/>
  <c r="J174" i="2"/>
  <c r="K174" i="2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5" i="1"/>
  <c r="K101" i="1" l="1"/>
</calcChain>
</file>

<file path=xl/sharedStrings.xml><?xml version="1.0" encoding="utf-8"?>
<sst xmlns="http://schemas.openxmlformats.org/spreadsheetml/2006/main" count="4994" uniqueCount="3590">
  <si>
    <t xml:space="preserve">Pořadové číslo </t>
  </si>
  <si>
    <t xml:space="preserve">Název školy </t>
  </si>
  <si>
    <t>RED IZO</t>
  </si>
  <si>
    <t>1.</t>
  </si>
  <si>
    <t>Mateřská škola Hellichova</t>
  </si>
  <si>
    <t>67365957</t>
  </si>
  <si>
    <t>2.</t>
  </si>
  <si>
    <t>Mateřská škola Letenská</t>
  </si>
  <si>
    <t>70109711</t>
  </si>
  <si>
    <t>3.</t>
  </si>
  <si>
    <t>Mateřská škola Revoluční</t>
  </si>
  <si>
    <t>70108811</t>
  </si>
  <si>
    <t>4.</t>
  </si>
  <si>
    <t>Mateřská škola "Čtyřlístek", Praha 2, Římská 27</t>
  </si>
  <si>
    <t>70891028</t>
  </si>
  <si>
    <t>5.</t>
  </si>
  <si>
    <t>Mateřská škola, Praha 2, Slovenská 27</t>
  </si>
  <si>
    <t>70890943</t>
  </si>
  <si>
    <t>6.</t>
  </si>
  <si>
    <t>Mateřská škola "Trojlístek", Praha 2, Kladská 25</t>
  </si>
  <si>
    <t>70890935</t>
  </si>
  <si>
    <t>7.</t>
  </si>
  <si>
    <t>Mateřská škola, Praha 4, Fillova 11</t>
  </si>
  <si>
    <t>61384631</t>
  </si>
  <si>
    <t>8.</t>
  </si>
  <si>
    <t>Mateřská škola, Praha 4, Jílovská 75</t>
  </si>
  <si>
    <t>61384453</t>
  </si>
  <si>
    <t>9.</t>
  </si>
  <si>
    <t>Mateřská škola, Praha 4, Na Zvoničce 13</t>
  </si>
  <si>
    <t>61384402</t>
  </si>
  <si>
    <t>10.</t>
  </si>
  <si>
    <t>Mateřská škola, Praha 4, Přímětická 1247</t>
  </si>
  <si>
    <t>61384470</t>
  </si>
  <si>
    <t>11.</t>
  </si>
  <si>
    <t>Škola Kavčí hory - Mateřská škola, Základní škola a Střední odborná škola služeb, Praha 4, K Sídlišti 840</t>
  </si>
  <si>
    <t>48134023</t>
  </si>
  <si>
    <t>12.</t>
  </si>
  <si>
    <t>Základní škola a Mateřská škola, Praha 4, Mendíků 2</t>
  </si>
  <si>
    <t>60435348</t>
  </si>
  <si>
    <t>13.</t>
  </si>
  <si>
    <t>Mateřská škola, Praha 5 - Košíře, Podbělohorská 2185</t>
  </si>
  <si>
    <t>70107751</t>
  </si>
  <si>
    <t>14.</t>
  </si>
  <si>
    <t>Mateřská škola "U Krtečka" Praha 5 - Motol, Kudrnova 235</t>
  </si>
  <si>
    <t>70107777</t>
  </si>
  <si>
    <t>15.</t>
  </si>
  <si>
    <t>Mateřská škola, Praha 5 - Smíchov, U Železničního mostu 2629</t>
  </si>
  <si>
    <t>70107726</t>
  </si>
  <si>
    <t>16.</t>
  </si>
  <si>
    <t>Mateřská škola, Praha 5 - Barrandov, Tréglova 780</t>
  </si>
  <si>
    <t>70107564</t>
  </si>
  <si>
    <t>17.</t>
  </si>
  <si>
    <t>Fakultní základní škola a mateřská škola Barrandov II při PedF UK, Praha 5 - Hlubočepy, V Remízku 7/919</t>
  </si>
  <si>
    <t>69781745</t>
  </si>
  <si>
    <t>18.</t>
  </si>
  <si>
    <t>Základní škola a mateřská škola Praha 5 - Smíchov, Grafická 13/1060</t>
  </si>
  <si>
    <t>44851987</t>
  </si>
  <si>
    <t>19.</t>
  </si>
  <si>
    <t>Základní škola a mateřská škola Praha 5 - Smíchov, Kořenského 10/760</t>
  </si>
  <si>
    <t>70107416</t>
  </si>
  <si>
    <t>20.</t>
  </si>
  <si>
    <t>Základní škola a mateřská škola Praha 5 - Radlice, Radlická 140/115</t>
  </si>
  <si>
    <t>69781931</t>
  </si>
  <si>
    <t>21.</t>
  </si>
  <si>
    <t>Základní škola a mateřská škola Praha 5 - Smíchov, U Santošky 1/1007</t>
  </si>
  <si>
    <t>69781907</t>
  </si>
  <si>
    <t>22.</t>
  </si>
  <si>
    <t>Mateřská škola Bubeníčkova</t>
  </si>
  <si>
    <t>70885397</t>
  </si>
  <si>
    <t>23.</t>
  </si>
  <si>
    <t>Mateřská škola Charlese de Gaulla</t>
  </si>
  <si>
    <t>70945276</t>
  </si>
  <si>
    <t>24.</t>
  </si>
  <si>
    <t>Mateřská škola Jílkova</t>
  </si>
  <si>
    <t>70886857</t>
  </si>
  <si>
    <t>25.</t>
  </si>
  <si>
    <t>Mateřská škola Juárezova</t>
  </si>
  <si>
    <t>70942676</t>
  </si>
  <si>
    <t>26.</t>
  </si>
  <si>
    <t>Mateřská škola Meziškolská</t>
  </si>
  <si>
    <t>63834359</t>
  </si>
  <si>
    <t>27.</t>
  </si>
  <si>
    <t>Mateřská škola Na Dlouhém lánu</t>
  </si>
  <si>
    <t>70920681</t>
  </si>
  <si>
    <t>28.</t>
  </si>
  <si>
    <t>Mateřská škola Sbíhavá</t>
  </si>
  <si>
    <t>70885401</t>
  </si>
  <si>
    <t>29.</t>
  </si>
  <si>
    <t>Mateřská škola Terronská</t>
  </si>
  <si>
    <t>70886466</t>
  </si>
  <si>
    <t>30.</t>
  </si>
  <si>
    <t>Mateřská škola Vokovická</t>
  </si>
  <si>
    <t>70920494</t>
  </si>
  <si>
    <t>31.</t>
  </si>
  <si>
    <t>Mateřská škola Volavkova</t>
  </si>
  <si>
    <t>70920761</t>
  </si>
  <si>
    <t>32.</t>
  </si>
  <si>
    <t>Základní škola Hanspaulka a Mateřská škola Kohoutek, Praha 6, Sušická 29</t>
  </si>
  <si>
    <t>48133787</t>
  </si>
  <si>
    <t>33.</t>
  </si>
  <si>
    <t>Mateřská škola Pampeliška</t>
  </si>
  <si>
    <t>71294074</t>
  </si>
  <si>
    <t>34.</t>
  </si>
  <si>
    <t>Fakultní základní škola PedF UK a Mateřská škola U Studánky Praha 7, Umělecká 8</t>
  </si>
  <si>
    <t>60435216</t>
  </si>
  <si>
    <t>35.</t>
  </si>
  <si>
    <t>Mateřská škola, Praha 8, Chabařovická 2</t>
  </si>
  <si>
    <t>70919585</t>
  </si>
  <si>
    <t>36.</t>
  </si>
  <si>
    <t>Mateřská škola, Praha 8, Na Korábě 2</t>
  </si>
  <si>
    <t>70919747</t>
  </si>
  <si>
    <t>37.</t>
  </si>
  <si>
    <t>Mateřská škola, Praha 8, Na Pěšinách 13</t>
  </si>
  <si>
    <t>70919631</t>
  </si>
  <si>
    <t>38.</t>
  </si>
  <si>
    <t>Mateřská škola, Praha 8, Poznaňská 32</t>
  </si>
  <si>
    <t>70919691</t>
  </si>
  <si>
    <t>39.</t>
  </si>
  <si>
    <t>Mateřská škola, Praha 8, Řešovská 8</t>
  </si>
  <si>
    <t>70919739</t>
  </si>
  <si>
    <t>40.</t>
  </si>
  <si>
    <t>Mateřská škola U Vysočanského pivovaru</t>
  </si>
  <si>
    <t>70919526</t>
  </si>
  <si>
    <t>41.</t>
  </si>
  <si>
    <t>Mateřská škola U Nové školy</t>
  </si>
  <si>
    <t>70920401</t>
  </si>
  <si>
    <t>42.</t>
  </si>
  <si>
    <t>Mateřská škola Veltruská</t>
  </si>
  <si>
    <t>70920427</t>
  </si>
  <si>
    <t>43.</t>
  </si>
  <si>
    <t>Základní škola a Mateřská škola Na Balabence</t>
  </si>
  <si>
    <t>61387525</t>
  </si>
  <si>
    <t>44.</t>
  </si>
  <si>
    <t>Mateřská škola, Praha 10, Tuchorazská 2a/472, příspěvková organizace</t>
  </si>
  <si>
    <t>70924309</t>
  </si>
  <si>
    <t>45.</t>
  </si>
  <si>
    <t>Mateřská škola, Praha 10, Ve Stínu 10/2103, příspěvková organizace</t>
  </si>
  <si>
    <t>70924341</t>
  </si>
  <si>
    <t>46.</t>
  </si>
  <si>
    <t>Mateřská škola, Praha 10, U Roháčových kasáren 14/1215, příspěvková organizace</t>
  </si>
  <si>
    <t>70924317</t>
  </si>
  <si>
    <t>47.</t>
  </si>
  <si>
    <t>Mateřská škola, Praha 10, Benešovská 28/2291</t>
  </si>
  <si>
    <t>70924198</t>
  </si>
  <si>
    <t>48.</t>
  </si>
  <si>
    <t>Mateřská škola, Praha 10, Mládežnická 1/3078</t>
  </si>
  <si>
    <t>67774351</t>
  </si>
  <si>
    <t>49.</t>
  </si>
  <si>
    <t>Mateřská škola, Praha 4, A. Drabíkové 536</t>
  </si>
  <si>
    <t>47611588</t>
  </si>
  <si>
    <t>50.</t>
  </si>
  <si>
    <t>Mateřská škola, Praha 4, Hroncova l882</t>
  </si>
  <si>
    <t>60447869</t>
  </si>
  <si>
    <t>51.</t>
  </si>
  <si>
    <t>Mateřská škola, Praha 4, Jažlovická 2119</t>
  </si>
  <si>
    <t>47611570</t>
  </si>
  <si>
    <t>52.</t>
  </si>
  <si>
    <t>Mateřská škola, Praha 4 , Hrabákova 2000</t>
  </si>
  <si>
    <t>64936368</t>
  </si>
  <si>
    <t>53.</t>
  </si>
  <si>
    <t>Základní škola a mateřská škola Chodov, Praha 4, Květnového vítězství 57</t>
  </si>
  <si>
    <t>61388343</t>
  </si>
  <si>
    <t>54.</t>
  </si>
  <si>
    <t>Mateřská škola, Praha 4, Křejpského 1503</t>
  </si>
  <si>
    <t>70102058</t>
  </si>
  <si>
    <t>55.</t>
  </si>
  <si>
    <t>Mateřská škola Formanská, příspěvková organizace</t>
  </si>
  <si>
    <t>71294350</t>
  </si>
  <si>
    <t>56.</t>
  </si>
  <si>
    <t>Mateřská škola Pohádka v Praze 12</t>
  </si>
  <si>
    <t>63832267</t>
  </si>
  <si>
    <t>57.</t>
  </si>
  <si>
    <t>Mateřská škola Mezi Domy</t>
  </si>
  <si>
    <t>60437944</t>
  </si>
  <si>
    <t>58.</t>
  </si>
  <si>
    <t>Mateřská škola Jahůdka v Praze 12</t>
  </si>
  <si>
    <t>63109701</t>
  </si>
  <si>
    <t>59.</t>
  </si>
  <si>
    <t>Mateřská škola Zvoneček v Praze 12</t>
  </si>
  <si>
    <t>63832305</t>
  </si>
  <si>
    <t>60.</t>
  </si>
  <si>
    <t>Mateřská škola Větrníček v Praze 12</t>
  </si>
  <si>
    <t>63109727</t>
  </si>
  <si>
    <t>61.</t>
  </si>
  <si>
    <t>Mateřská škola Pastelka v Praze 12</t>
  </si>
  <si>
    <t>63832313</t>
  </si>
  <si>
    <t>62.</t>
  </si>
  <si>
    <t>Mateřská škola K Lukám</t>
  </si>
  <si>
    <t>49624628</t>
  </si>
  <si>
    <t>63.</t>
  </si>
  <si>
    <t>Mateřská škola Montessori v Praze 12</t>
  </si>
  <si>
    <t>63832259</t>
  </si>
  <si>
    <t>64.</t>
  </si>
  <si>
    <t>Mateřská škola BARVIČKA, Praha 13, Klausova 2449</t>
  </si>
  <si>
    <t>61381551</t>
  </si>
  <si>
    <t>65.</t>
  </si>
  <si>
    <t>Mateřská škola U RUMCAJSE, Praha 13, Zázvorkova 1994</t>
  </si>
  <si>
    <t>75030837</t>
  </si>
  <si>
    <t>66.</t>
  </si>
  <si>
    <t>Mateřská škola ROSNIČKA, Praha 13, Běhounkova 2474</t>
  </si>
  <si>
    <t>61386171</t>
  </si>
  <si>
    <t>67.</t>
  </si>
  <si>
    <t>Mateřská škola, Praha 13, Běhounkova 2300</t>
  </si>
  <si>
    <t>65991257</t>
  </si>
  <si>
    <t>68.</t>
  </si>
  <si>
    <t>Fakultní mateřská škola SLUNÍČKO POD STŘECHOU při Pedagogické fakultě Univerzity Karlovy, Praha 13, Mohylová 1964</t>
  </si>
  <si>
    <t>65991001</t>
  </si>
  <si>
    <t>69.</t>
  </si>
  <si>
    <t>Mateřská škola ZAHRÁDKA, Praha 13, Husníkova 2076</t>
  </si>
  <si>
    <t>65990994</t>
  </si>
  <si>
    <t>70.</t>
  </si>
  <si>
    <t>Mateřská škola U BOBŘÍKA, Praha 13, Podpěrova 1880</t>
  </si>
  <si>
    <t>63829908</t>
  </si>
  <si>
    <t>71.</t>
  </si>
  <si>
    <t>Mateřská škola, Praha 13, Vlasákova 955</t>
  </si>
  <si>
    <t>63829916</t>
  </si>
  <si>
    <t>72.</t>
  </si>
  <si>
    <t>Mateřská škola PALETKA, Praha 13, Trávníčkova 1747</t>
  </si>
  <si>
    <t>75030811</t>
  </si>
  <si>
    <t>73.</t>
  </si>
  <si>
    <t>Mateřská škola VEČERNÍČEK, Praha 13, Vlachova 1501</t>
  </si>
  <si>
    <t>75030829</t>
  </si>
  <si>
    <t>74.</t>
  </si>
  <si>
    <t>Mateřská škola PÍŠŤALKA, Praha 13, Chlupova 1798</t>
  </si>
  <si>
    <t>75030853</t>
  </si>
  <si>
    <t>75.</t>
  </si>
  <si>
    <t>Mateřská škola Praha 5 - Řeporyje</t>
  </si>
  <si>
    <t>70872392</t>
  </si>
  <si>
    <t>76.</t>
  </si>
  <si>
    <t>Mateřská škola ŠIKULKA, Praha 13, Hostinského 1534</t>
  </si>
  <si>
    <t>65991184</t>
  </si>
  <si>
    <t>77.</t>
  </si>
  <si>
    <t>Mateřská škola JAHODNICE, Praha 9 - Kyje, Kostlivého 1218</t>
  </si>
  <si>
    <t>70919593</t>
  </si>
  <si>
    <t>78.</t>
  </si>
  <si>
    <t>Mateřská škola Obláček, Praha 9 - Černý Most, Šebelova 874</t>
  </si>
  <si>
    <t>70884498</t>
  </si>
  <si>
    <t>79.</t>
  </si>
  <si>
    <t>Mateřská škola, Praha 9 - Lehovec, Chvaletická 917</t>
  </si>
  <si>
    <t>70920796</t>
  </si>
  <si>
    <t>80.</t>
  </si>
  <si>
    <t>Mateřská škola, Praha 10, Trhanovské náměstí 7</t>
  </si>
  <si>
    <t>70828237</t>
  </si>
  <si>
    <t>81.</t>
  </si>
  <si>
    <t>Mateřská škola Dolní Měcholupy</t>
  </si>
  <si>
    <t>70926271</t>
  </si>
  <si>
    <t>82.</t>
  </si>
  <si>
    <t>Mateřská škola, Praha 10, Milánská 472</t>
  </si>
  <si>
    <t>63831571</t>
  </si>
  <si>
    <t>83.</t>
  </si>
  <si>
    <t>Mateřská škola, Praha 10, Parmská 388</t>
  </si>
  <si>
    <t>47610182</t>
  </si>
  <si>
    <t>84.</t>
  </si>
  <si>
    <t>Mateřská škola, Praha 10, Horolezecká 912</t>
  </si>
  <si>
    <t>62930591</t>
  </si>
  <si>
    <t>85.</t>
  </si>
  <si>
    <t>Mateřská škola, Praha 5, K Samoobsluze 211</t>
  </si>
  <si>
    <t>70108013</t>
  </si>
  <si>
    <t>86.</t>
  </si>
  <si>
    <t>Mateřská škola Praha - Lochkov, Praha - Lochkov, Za Ovčínem 1</t>
  </si>
  <si>
    <t>71008292</t>
  </si>
  <si>
    <t>87.</t>
  </si>
  <si>
    <t>Mateřská škola Matjuchinova</t>
  </si>
  <si>
    <t>68404379</t>
  </si>
  <si>
    <t>88.</t>
  </si>
  <si>
    <t>Mateřská škola Pastelka, Praha 6 - Řepy, Španielova 27/1316</t>
  </si>
  <si>
    <t>70974179</t>
  </si>
  <si>
    <t>89.</t>
  </si>
  <si>
    <t>Mateřská škola Čakovice II</t>
  </si>
  <si>
    <t>75031388</t>
  </si>
  <si>
    <t>90.</t>
  </si>
  <si>
    <t>Mateřská škola Albrechtická, příspěvková organizace</t>
  </si>
  <si>
    <t>71294368</t>
  </si>
  <si>
    <t>91.</t>
  </si>
  <si>
    <t>Mateřská škola, Praha 9 - Horní Počernice, Chodovická 1900</t>
  </si>
  <si>
    <t>70945381</t>
  </si>
  <si>
    <t>92.</t>
  </si>
  <si>
    <t>Mateřská škola "U Rybníčku", Praha 9 - Horní Počernice, Křovinovo nám.115</t>
  </si>
  <si>
    <t>70922144</t>
  </si>
  <si>
    <t>93.</t>
  </si>
  <si>
    <t>Mateřská škola Sedmikráska, Praha 9 - Újezd nad Lesy, Lišická 1502</t>
  </si>
  <si>
    <t>49367820</t>
  </si>
  <si>
    <t>94.</t>
  </si>
  <si>
    <t>1. Mateřská škola, Praha 9 - Újezd nad Lesy, Čentická 2222</t>
  </si>
  <si>
    <t>49371665</t>
  </si>
  <si>
    <t>95.</t>
  </si>
  <si>
    <t>Mateřská škola Rohožník, Praha 9 - Újezd nad Lesy, Žárovická 1653</t>
  </si>
  <si>
    <t>63832372</t>
  </si>
  <si>
    <t>96.</t>
  </si>
  <si>
    <t>Střední škola a Mateřská škola Aloyse Klara</t>
  </si>
  <si>
    <t>600020959</t>
  </si>
  <si>
    <t>00638625</t>
  </si>
  <si>
    <t xml:space="preserve">Poskytnutá dotace celkem v Kč </t>
  </si>
  <si>
    <t>Platy v Kč</t>
  </si>
  <si>
    <t>Zákonné odvody v Kč</t>
  </si>
  <si>
    <t>Celkem:</t>
  </si>
  <si>
    <t>Mateřská škola Petroupim, okres Benešov</t>
  </si>
  <si>
    <t>600041484</t>
  </si>
  <si>
    <t>71004581</t>
  </si>
  <si>
    <t>Mateřská škola "Berušky" Benešov, Táborská 350</t>
  </si>
  <si>
    <t>600041492</t>
  </si>
  <si>
    <t>75033003</t>
  </si>
  <si>
    <t>Mateřská škola Čerčany</t>
  </si>
  <si>
    <t>Mateřská škola Krhanice, okres Benešov</t>
  </si>
  <si>
    <t>Mateřská škola, Křivsoudov</t>
  </si>
  <si>
    <t>Mateřská škola Neveklov, okres Benešov</t>
  </si>
  <si>
    <t>Mateřská škola Pravonín, okres Benešov</t>
  </si>
  <si>
    <t>Mateřská škola Trhový Štěpánov, příspěvková organizace</t>
  </si>
  <si>
    <t>Mateřská škola Sedmikráska Domašín, příspěvková organizace</t>
  </si>
  <si>
    <t>Mateřská škola Týnec nad Sázavou, příspěvková organizace</t>
  </si>
  <si>
    <t>Mateřská škola Kolonka Vlašim, příspěvková organizace</t>
  </si>
  <si>
    <t>Mateřská škola "Úsměv", Pražského povstání 1711</t>
  </si>
  <si>
    <t>Mateřská škola Pyšely, okres Benešov</t>
  </si>
  <si>
    <t>Mateřská škola "Čtyřlístek" Benešov, Bezručova 1948 - příspěvková organizace</t>
  </si>
  <si>
    <t>600041832</t>
  </si>
  <si>
    <t>75033011</t>
  </si>
  <si>
    <t>Mateřská škola Ratměřice, okres Benešov</t>
  </si>
  <si>
    <t>Základní škola a Mateřská škola Louňovice pod Blaníkem, příspěvková organizace</t>
  </si>
  <si>
    <t>Základní škola a mateřská škola Dolní Kralovice, okres Benešov</t>
  </si>
  <si>
    <t>Základní škola a Mateřská škola Chocerady 267, příspěvková organizace</t>
  </si>
  <si>
    <t>Základní škola a Mateřská škola Miličín, okres Benešov</t>
  </si>
  <si>
    <t>Základní škola a mateřská škola Načeradec, příspěvková organizace</t>
  </si>
  <si>
    <t>Základní škola a mateřská škola Poříčí nad Sázavou, okres Benešov, příspěvková organizace</t>
  </si>
  <si>
    <t>600042090</t>
  </si>
  <si>
    <t>70991634</t>
  </si>
  <si>
    <t>Základní škola a mateřská škola Zdislavice, příspěvková organizace</t>
  </si>
  <si>
    <t>Mateřská škola Maršovice, okres Benešov</t>
  </si>
  <si>
    <t>Mateřská škola Pod Homolkou 1601, Beroun</t>
  </si>
  <si>
    <t>00498653</t>
  </si>
  <si>
    <t>Mateřská škola Podluhy, okres Beroun</t>
  </si>
  <si>
    <t>600042448</t>
  </si>
  <si>
    <t>71007954</t>
  </si>
  <si>
    <t>Mateřská škola Kublov</t>
  </si>
  <si>
    <t>70988153</t>
  </si>
  <si>
    <t>Mateřská škola Chodouň, okres Beroun</t>
  </si>
  <si>
    <t>600042685</t>
  </si>
  <si>
    <t>75032830</t>
  </si>
  <si>
    <t>Městská mateřská škola Hořovice</t>
  </si>
  <si>
    <t>600042847</t>
  </si>
  <si>
    <t>47559268</t>
  </si>
  <si>
    <t>Základní škola a Mateřská škola Zaječov, okres Beroun</t>
  </si>
  <si>
    <t>600043088</t>
  </si>
  <si>
    <t>70993467</t>
  </si>
  <si>
    <t>Základní škola a mateřská škola Srbsko</t>
  </si>
  <si>
    <t>Mateřská škola Běleč, okres Kladno</t>
  </si>
  <si>
    <t>600043321</t>
  </si>
  <si>
    <t>70994960</t>
  </si>
  <si>
    <t>Mateřská škola Kamenné Žehrovice, okres Kladno</t>
  </si>
  <si>
    <t>600043398</t>
  </si>
  <si>
    <t>70990689</t>
  </si>
  <si>
    <t>Mateřská škola Kladno, Vrchlického 2337</t>
  </si>
  <si>
    <t>600043444</t>
  </si>
  <si>
    <t>75033801</t>
  </si>
  <si>
    <t>Mateřská škola Kladno, Herbenova 1900</t>
  </si>
  <si>
    <t>600043509</t>
  </si>
  <si>
    <t>75033747</t>
  </si>
  <si>
    <t>Mateřská škola Pchery, okres Kladno</t>
  </si>
  <si>
    <t>600043631</t>
  </si>
  <si>
    <t>75031612</t>
  </si>
  <si>
    <t>Mateřská škola Jedomělice, okres Kladno</t>
  </si>
  <si>
    <t>600043649</t>
  </si>
  <si>
    <t>75034999</t>
  </si>
  <si>
    <t>Mateřská škola "Masarykova dětská školka" Zlonice, okres Kladno</t>
  </si>
  <si>
    <t>600043819</t>
  </si>
  <si>
    <t>70989729</t>
  </si>
  <si>
    <t>Mateřská škola Kladno, J. Hory 1801</t>
  </si>
  <si>
    <t>600043975</t>
  </si>
  <si>
    <t>70939578</t>
  </si>
  <si>
    <t>Mateřská škola Hrdlív, okres Kladno</t>
  </si>
  <si>
    <t>600044033</t>
  </si>
  <si>
    <t>70989494</t>
  </si>
  <si>
    <t>Základní škola a mateřská škola Družec, okres Kladno</t>
  </si>
  <si>
    <t>600044203</t>
  </si>
  <si>
    <t>70990905</t>
  </si>
  <si>
    <t>Základní škola a Mateřská škola Kladno, Jiráskova 457</t>
  </si>
  <si>
    <t>600044254</t>
  </si>
  <si>
    <t>61894648</t>
  </si>
  <si>
    <t>Mateřská škola Brejličky Kladno, Moskevská 3083, příspěvková organizace</t>
  </si>
  <si>
    <t>600044645</t>
  </si>
  <si>
    <t>70939063</t>
  </si>
  <si>
    <t>Mateřská škola POHÁDKA Kolín V., Chelčického 1299</t>
  </si>
  <si>
    <t>600044751</t>
  </si>
  <si>
    <t>48665142</t>
  </si>
  <si>
    <t>Mateřská škola Horní Kruty, okres Kolín</t>
  </si>
  <si>
    <t>600044815</t>
  </si>
  <si>
    <t>75034344</t>
  </si>
  <si>
    <t>Mateřská škola Stříbrná Skalice</t>
  </si>
  <si>
    <t>Mateřská škola Velký Osek, okres Kolín</t>
  </si>
  <si>
    <t>600044912</t>
  </si>
  <si>
    <t>70926735</t>
  </si>
  <si>
    <t>Mateřská škola Kostelec nad Černými lesy, okres Praha-východ</t>
  </si>
  <si>
    <t>Mateřská škola Přišimasy, okres Kolín</t>
  </si>
  <si>
    <t>600045081</t>
  </si>
  <si>
    <t>75034328</t>
  </si>
  <si>
    <t>Mateřská škola Tuchoraz, okres Kolín</t>
  </si>
  <si>
    <t>600045200</t>
  </si>
  <si>
    <t>70998485</t>
  </si>
  <si>
    <t>Mateřská škola Tři Dvory, okres Kolín</t>
  </si>
  <si>
    <t>600045234</t>
  </si>
  <si>
    <t>70988994</t>
  </si>
  <si>
    <t>Mateřská škola Močovice</t>
  </si>
  <si>
    <t>600045757</t>
  </si>
  <si>
    <t>75033356</t>
  </si>
  <si>
    <t>Mateřská škola Církvice 202</t>
  </si>
  <si>
    <t>600045790</t>
  </si>
  <si>
    <t>75034883</t>
  </si>
  <si>
    <t>Mateřská škola Záboří nad Labem</t>
  </si>
  <si>
    <t>600046028</t>
  </si>
  <si>
    <t>75030705</t>
  </si>
  <si>
    <t>Mateřská škola Na kopečku, Zbraslavice 328</t>
  </si>
  <si>
    <t>Mateřská škola Zruč nad Sázavou</t>
  </si>
  <si>
    <t>Mateřské školy Kutná Hora</t>
  </si>
  <si>
    <t>Mateřská škola Kobylnice</t>
  </si>
  <si>
    <t>Mateřská škola Tuhaň "U KOČIČÁKŮ", příspěvková organizace</t>
  </si>
  <si>
    <t>Mateřská škola Kralupy nad Vltavou, Dr. E. Beneše</t>
  </si>
  <si>
    <t>600046826</t>
  </si>
  <si>
    <t>75002761</t>
  </si>
  <si>
    <t>Mateřská škola Mšeno, příspěvková organizace</t>
  </si>
  <si>
    <t>Mateřská škola Harmonie Neratovice, V Olšinkách 700, okres Mělník</t>
  </si>
  <si>
    <t>600046974</t>
  </si>
  <si>
    <t>75001497</t>
  </si>
  <si>
    <t>Mateřská škola Velký Borek, okres Mělník, příspěvková organizace</t>
  </si>
  <si>
    <t>Mateřská škola, Kly, Lom 289, okres Mělník</t>
  </si>
  <si>
    <t>Základní škola a Mateřská škola Nebužely, příspěvková organizace</t>
  </si>
  <si>
    <t>Základní škola a Mateřská škola Dřísy</t>
  </si>
  <si>
    <t>Základní škola a mateřská škola Všetaty – okres Mělník, příspěvková organizace</t>
  </si>
  <si>
    <t>600047598</t>
  </si>
  <si>
    <t>75033861</t>
  </si>
  <si>
    <t>Základní škola a mateřská škola Vysoká, okres Mělník</t>
  </si>
  <si>
    <t>Základní škola a mateřská škola Dolní Beřkovice, příspěvková organizace</t>
  </si>
  <si>
    <t>600047628</t>
  </si>
  <si>
    <t>71009892</t>
  </si>
  <si>
    <t>Mateřská škola Bělá pod Bezdězem, příspěvková organizace</t>
  </si>
  <si>
    <t>Mateřská škola Sluníčko Mladá Boleslav, Havlíčkova 1153, příspěvková organizace</t>
  </si>
  <si>
    <t>Mateřská škola Bakov nad Jizerou, okres Mladá Boleslav</t>
  </si>
  <si>
    <t>600048497</t>
  </si>
  <si>
    <t>70994986</t>
  </si>
  <si>
    <t>Mateřská škola Dlouhá Lhota, okres Mladá Boleslav</t>
  </si>
  <si>
    <t>Mateřská škola Kosořice</t>
  </si>
  <si>
    <t>600048632</t>
  </si>
  <si>
    <t>75003376</t>
  </si>
  <si>
    <t>Mateřská škola Laurinka Mladá Boleslav, Dukelská 1165, příspěvková organizace</t>
  </si>
  <si>
    <t>Mateřská škola Ledce, okres Mladá Boleslav</t>
  </si>
  <si>
    <t>Základní škola a mateřská škola Kostelní Hlavno, okres Praha-východ</t>
  </si>
  <si>
    <t>Základní škola a Mateřská škola Skalsko, okres Mladá Boleslav</t>
  </si>
  <si>
    <t>600049299</t>
  </si>
  <si>
    <t>71002693</t>
  </si>
  <si>
    <t>Mateřská škola Kostomlaty nad Labem, příspěvková organizace</t>
  </si>
  <si>
    <t>600050033</t>
  </si>
  <si>
    <t>71008365</t>
  </si>
  <si>
    <t>Mateřská škola Šikulka</t>
  </si>
  <si>
    <t>Mateřská škola Činěves, okres Nymburk</t>
  </si>
  <si>
    <t>Mateřská škola Dymokury, okres Nymburk</t>
  </si>
  <si>
    <t>Mateřská škola Písty, okr. Nymburk</t>
  </si>
  <si>
    <t>600050246</t>
  </si>
  <si>
    <t>70990786</t>
  </si>
  <si>
    <t>Mateřská škola Kněžice, okres Nymburk</t>
  </si>
  <si>
    <t>Mateřská škola Sány, okres Nymburk</t>
  </si>
  <si>
    <t>Mateřská škola Úmyslovice</t>
  </si>
  <si>
    <t>Mateřská škola Kostelní Lhota</t>
  </si>
  <si>
    <t>600050611</t>
  </si>
  <si>
    <t>70986355</t>
  </si>
  <si>
    <t>Základní škola a Mateřská škola G. A. Lindnera Rožďalovice</t>
  </si>
  <si>
    <t>600050653</t>
  </si>
  <si>
    <t>61632279</t>
  </si>
  <si>
    <t>Základní škola a Mateřská škola Křinec – příspěvková organizace</t>
  </si>
  <si>
    <t>600050823</t>
  </si>
  <si>
    <t>62994425</t>
  </si>
  <si>
    <t>Základní škola a Mateřská škola Nymburk, Letců R. A. F. 1989 – příspěvková organizace</t>
  </si>
  <si>
    <t>600050858</t>
  </si>
  <si>
    <t>70926298</t>
  </si>
  <si>
    <t>Základní škola a mateřská škola Straky</t>
  </si>
  <si>
    <t>600050882</t>
  </si>
  <si>
    <t>70990760</t>
  </si>
  <si>
    <t>Mateřská škola Brandýs n. L.-Stará Boleslav, Pražská 297</t>
  </si>
  <si>
    <t>Mateřská škola Líbeznice, okres Praha-východ</t>
  </si>
  <si>
    <t>Mateřská škola Měšice, okres Praha-východ</t>
  </si>
  <si>
    <t>Základní škola a mateřská škola Hovorčovice, příspěvková organizace</t>
  </si>
  <si>
    <t>Mateřská škola Mratín, okres Praha-východ</t>
  </si>
  <si>
    <t>Mateřská škola Mochov, okres Praha-východ</t>
  </si>
  <si>
    <t>97.</t>
  </si>
  <si>
    <t>Mateřská škola Jaruška, příspěvková organizace (sídlo Kunice)</t>
  </si>
  <si>
    <t>98.</t>
  </si>
  <si>
    <t>Mateřská škola Modletice, okres Praha-východ</t>
  </si>
  <si>
    <t>99.</t>
  </si>
  <si>
    <t>Mateřská škola Velké Popovice, příspěvková organizace</t>
  </si>
  <si>
    <t>100.</t>
  </si>
  <si>
    <t>Mateřská škola Mnichovice, okres Praha-východ</t>
  </si>
  <si>
    <t>101.</t>
  </si>
  <si>
    <t>Mateřská škola Čtyřlístek Říčany, příspěvková organizace</t>
  </si>
  <si>
    <t>102.</t>
  </si>
  <si>
    <t>Mateřská škola U Slunečních hodin (sídlo Říčany)</t>
  </si>
  <si>
    <t>103.</t>
  </si>
  <si>
    <t>Mateřská škola Odolena Voda, okres Praha-východ</t>
  </si>
  <si>
    <t>104.</t>
  </si>
  <si>
    <t>Základní škola a mateřská škola Nehvizdy</t>
  </si>
  <si>
    <t>105.</t>
  </si>
  <si>
    <t>Základní škola a Mateřská škola Senohraby, okres Praha-východ, příspěvková organizace</t>
  </si>
  <si>
    <t>106.</t>
  </si>
  <si>
    <t>Mateřská škola Lety, okres Praha - západ</t>
  </si>
  <si>
    <t>71005811</t>
  </si>
  <si>
    <t>107.</t>
  </si>
  <si>
    <t>Mateřská škola Řevnice</t>
  </si>
  <si>
    <t>71005803</t>
  </si>
  <si>
    <t>108.</t>
  </si>
  <si>
    <t>Mateřská škola Tuchoměřice, okres Praha-západ</t>
  </si>
  <si>
    <t>70995117</t>
  </si>
  <si>
    <t>109.</t>
  </si>
  <si>
    <t>Mateřská škola Červený Újezd, okres Praha - západ</t>
  </si>
  <si>
    <t>71003941</t>
  </si>
  <si>
    <t>110.</t>
  </si>
  <si>
    <t>Základní škola a mateřská škola Kamenný Přívoz</t>
  </si>
  <si>
    <t>70988064</t>
  </si>
  <si>
    <t>111.</t>
  </si>
  <si>
    <t>Mateřská škola v Klínci</t>
  </si>
  <si>
    <t>75031141</t>
  </si>
  <si>
    <t>112.</t>
  </si>
  <si>
    <t>Mateřská škola Milín, okres Příbram</t>
  </si>
  <si>
    <t>600053911</t>
  </si>
  <si>
    <t>70998876</t>
  </si>
  <si>
    <t>113.</t>
  </si>
  <si>
    <t>Mateřská škola Pečice, okres Příbram</t>
  </si>
  <si>
    <t>600053971</t>
  </si>
  <si>
    <t>70989478</t>
  </si>
  <si>
    <t>114.</t>
  </si>
  <si>
    <t>Mateřská škola Klubíčko (Příbram)</t>
  </si>
  <si>
    <t>600054047</t>
  </si>
  <si>
    <t>75033917</t>
  </si>
  <si>
    <t>115.</t>
  </si>
  <si>
    <t>Mateřská škola 28. října 55, Příbram VII</t>
  </si>
  <si>
    <t>600054063</t>
  </si>
  <si>
    <t>75033933</t>
  </si>
  <si>
    <t>116.</t>
  </si>
  <si>
    <t>Mateřská škola, Příbram VII, Bratří Čapků 278</t>
  </si>
  <si>
    <t>600054071</t>
  </si>
  <si>
    <t>61100374</t>
  </si>
  <si>
    <t>117.</t>
  </si>
  <si>
    <t>Mateřská škola Pohádka (Příbram)</t>
  </si>
  <si>
    <t>600054098</t>
  </si>
  <si>
    <t>75033950</t>
  </si>
  <si>
    <t>118.</t>
  </si>
  <si>
    <t>Mateřská škola, Příbram VIII, Školní 131</t>
  </si>
  <si>
    <t>600054136</t>
  </si>
  <si>
    <t>70887896</t>
  </si>
  <si>
    <t>119.</t>
  </si>
  <si>
    <t>Mateřská škola pod Svatou Horou (Příbram)</t>
  </si>
  <si>
    <t>600054144</t>
  </si>
  <si>
    <t>75033968</t>
  </si>
  <si>
    <t>120.</t>
  </si>
  <si>
    <t>Mateřská škola Rybička (Příbram)</t>
  </si>
  <si>
    <t>600054161</t>
  </si>
  <si>
    <t>75033984</t>
  </si>
  <si>
    <t>121.</t>
  </si>
  <si>
    <t>Mateřská škola, Rožmitál pod Třemšínem, Komenského 564, okres Příbram</t>
  </si>
  <si>
    <t>600054187</t>
  </si>
  <si>
    <t>71008373</t>
  </si>
  <si>
    <t>122.</t>
  </si>
  <si>
    <t>Základní škola a Mateřská škola Nečín, okres Příbram</t>
  </si>
  <si>
    <t>600054519</t>
  </si>
  <si>
    <t>75033631</t>
  </si>
  <si>
    <t>123.</t>
  </si>
  <si>
    <t>Základní škola a Mateřská škola Hluboš</t>
  </si>
  <si>
    <t>600054756</t>
  </si>
  <si>
    <t>75030012</t>
  </si>
  <si>
    <t>124.</t>
  </si>
  <si>
    <t>Mateřská škola Městečko, okres Rakovník</t>
  </si>
  <si>
    <t>600055299</t>
  </si>
  <si>
    <t>70988226</t>
  </si>
  <si>
    <t>125.</t>
  </si>
  <si>
    <t>Mateřská škola Oráčov, okres Rakovník</t>
  </si>
  <si>
    <t>600055396</t>
  </si>
  <si>
    <t>75034557</t>
  </si>
  <si>
    <t>126.</t>
  </si>
  <si>
    <t>1. mateřská škola Rakovník, V Hradbách 188</t>
  </si>
  <si>
    <t>600055469</t>
  </si>
  <si>
    <t>47019581</t>
  </si>
  <si>
    <t>127.</t>
  </si>
  <si>
    <t>Mateřská škola Vinohrady Rakovník, Zd. Štěpánka 2232</t>
  </si>
  <si>
    <t>600055477</t>
  </si>
  <si>
    <t>47013982</t>
  </si>
  <si>
    <t>128.</t>
  </si>
  <si>
    <t>Mateřská škola Průběžná Rakovník, Průběžná 2312</t>
  </si>
  <si>
    <t>600055612</t>
  </si>
  <si>
    <t>129.</t>
  </si>
  <si>
    <t>Mateřská škola V Lukách Rakovník, V Lukách 2174</t>
  </si>
  <si>
    <t>600055621</t>
  </si>
  <si>
    <t>67673759</t>
  </si>
  <si>
    <t>130.</t>
  </si>
  <si>
    <t>Základní škola a mateřská škola Krušovice, okres Rakovník</t>
  </si>
  <si>
    <t>600055663</t>
  </si>
  <si>
    <t>71000534</t>
  </si>
  <si>
    <t>131.</t>
  </si>
  <si>
    <t>Základní škola a Mateřská škola Hředle, okres Rakovník</t>
  </si>
  <si>
    <t>600055906</t>
  </si>
  <si>
    <t>71006524</t>
  </si>
  <si>
    <t>132.</t>
  </si>
  <si>
    <t>Mateřská škola Beroun, Drašarova 1447</t>
  </si>
  <si>
    <t>133.</t>
  </si>
  <si>
    <t>Mateřská škola Beroun, Tovární 44</t>
  </si>
  <si>
    <t>600161421</t>
  </si>
  <si>
    <t>70974951</t>
  </si>
  <si>
    <t>134.</t>
  </si>
  <si>
    <t>Mateřská škola Zápy</t>
  </si>
  <si>
    <t>135.</t>
  </si>
  <si>
    <t>Základní škola a Mateřská škola Tmaň, okres Beroun</t>
  </si>
  <si>
    <t>136.</t>
  </si>
  <si>
    <t>Základní a mateřská škola Benešov, Na Karlově 372</t>
  </si>
  <si>
    <t>137.</t>
  </si>
  <si>
    <t>Mateřská škola Dolní Krupá, okres Mladá Boleslav</t>
  </si>
  <si>
    <t>138.</t>
  </si>
  <si>
    <t>Mateřská škola Poděbrady, příspěvková organizace</t>
  </si>
  <si>
    <t>662000111</t>
  </si>
  <si>
    <t>75030381</t>
  </si>
  <si>
    <t>139.</t>
  </si>
  <si>
    <t>Mateřská škola města Benátky nad Jizerou, okres Mladá Boleslav</t>
  </si>
  <si>
    <t>662000145</t>
  </si>
  <si>
    <t>70997527</t>
  </si>
  <si>
    <t>140.</t>
  </si>
  <si>
    <t>Mateřská škola Nová Ves I</t>
  </si>
  <si>
    <t>662103301</t>
  </si>
  <si>
    <t>75076357</t>
  </si>
  <si>
    <t>141.</t>
  </si>
  <si>
    <t>Mateřská škola Sluníčko, příspěvková organizace, Milovice-Mladá</t>
  </si>
  <si>
    <t>662103351</t>
  </si>
  <si>
    <t>75072441</t>
  </si>
  <si>
    <t>142.</t>
  </si>
  <si>
    <t>Mateřská škola Praskolesy, okres Beroun</t>
  </si>
  <si>
    <t>691000182</t>
  </si>
  <si>
    <t>75143721</t>
  </si>
  <si>
    <t>143.</t>
  </si>
  <si>
    <t>MATEŘSKÁ ŠKOLA KLUBÍČKO, příspěvková organizace (sídlo Nupaky)</t>
  </si>
  <si>
    <t>144.</t>
  </si>
  <si>
    <t>Mateřská škola Hvozdnice</t>
  </si>
  <si>
    <t>72039213</t>
  </si>
  <si>
    <t>145.</t>
  </si>
  <si>
    <t>Mateřská škola Kostelec u Křížků</t>
  </si>
  <si>
    <t>146.</t>
  </si>
  <si>
    <t>Základní škola a mateřská škola Přerov nad Labem</t>
  </si>
  <si>
    <t>147.</t>
  </si>
  <si>
    <t>Mateřská škola Šestajovice, okres Praha-východ</t>
  </si>
  <si>
    <t>148.</t>
  </si>
  <si>
    <t>Mateřská škola Rohatsko</t>
  </si>
  <si>
    <t>691002061</t>
  </si>
  <si>
    <t>72046759</t>
  </si>
  <si>
    <t>149.</t>
  </si>
  <si>
    <t>Mateřská škola Tehovec, příspěvková organizace</t>
  </si>
  <si>
    <t>150.</t>
  </si>
  <si>
    <t>Mateřská škola Kostička, příspěvková organizace, Milovice-Mladá</t>
  </si>
  <si>
    <t>151.</t>
  </si>
  <si>
    <t>Mateřská škola Barevný ostrov, příspěvková organizace   (sídlo Černošice)</t>
  </si>
  <si>
    <t>72550929</t>
  </si>
  <si>
    <t>152.</t>
  </si>
  <si>
    <t>Mateřská škola Lužec nad Vltavou, příspěvková organizace</t>
  </si>
  <si>
    <t>153.</t>
  </si>
  <si>
    <t>Mateřská škola Chorušice, příspěvková organizace</t>
  </si>
  <si>
    <t>154.</t>
  </si>
  <si>
    <t>Mateřská škola Svémyslice</t>
  </si>
  <si>
    <t>155.</t>
  </si>
  <si>
    <t>Mateřská škola Hořín, okres Mělník, příspěvková organizace</t>
  </si>
  <si>
    <t>156.</t>
  </si>
  <si>
    <t>Mateřská škola Kochánky</t>
  </si>
  <si>
    <t>691005451</t>
  </si>
  <si>
    <t>21551481</t>
  </si>
  <si>
    <t>157.</t>
  </si>
  <si>
    <t>Mateřská škola Březová, okres Beroun, příspěvková organizace</t>
  </si>
  <si>
    <t>691005621</t>
  </si>
  <si>
    <t>21551499</t>
  </si>
  <si>
    <t>158.</t>
  </si>
  <si>
    <t>Mateřská škola Pohoří, okres Praha - západ, příspěvková organizace</t>
  </si>
  <si>
    <t>02032287</t>
  </si>
  <si>
    <t>159.</t>
  </si>
  <si>
    <t>Mateřská škola Zlosyň, příspěvková organizace</t>
  </si>
  <si>
    <t>691005664</t>
  </si>
  <si>
    <t>71295097</t>
  </si>
  <si>
    <t>160.</t>
  </si>
  <si>
    <t>Mateřská škola Dráček, Babice, příspěvková organizace</t>
  </si>
  <si>
    <t>161.</t>
  </si>
  <si>
    <t>Mateřská škola Zahrádka Říčany, příspěvková organizace</t>
  </si>
  <si>
    <t>03287491</t>
  </si>
  <si>
    <t>162.</t>
  </si>
  <si>
    <t>Mateřská škola Přestavlky u Čerčan</t>
  </si>
  <si>
    <t>163.</t>
  </si>
  <si>
    <t>Mateřská škola Konětopy</t>
  </si>
  <si>
    <t>164.</t>
  </si>
  <si>
    <t xml:space="preserve">Mateřská škola Středokluky, příspěvková organizace </t>
  </si>
  <si>
    <t>86652249</t>
  </si>
  <si>
    <t>165.</t>
  </si>
  <si>
    <t>Mateřská škola Drhovy</t>
  </si>
  <si>
    <t>691010773</t>
  </si>
  <si>
    <t>06263232</t>
  </si>
  <si>
    <t>166.</t>
  </si>
  <si>
    <t>Základní škola a mateřská škola Noutonice</t>
  </si>
  <si>
    <t>71294317</t>
  </si>
  <si>
    <t>167.</t>
  </si>
  <si>
    <t>Mateřská škola Všestudy, příspěvková organizace</t>
  </si>
  <si>
    <t>691011192</t>
  </si>
  <si>
    <t>05975999</t>
  </si>
  <si>
    <t>168.</t>
  </si>
  <si>
    <t>Mateřská škola Sokoleč, příspěvková organizace</t>
  </si>
  <si>
    <t>05984220</t>
  </si>
  <si>
    <t>169.</t>
  </si>
  <si>
    <t>Mateřská škola Vodochody, příspěvková organizace</t>
  </si>
  <si>
    <t>07227752</t>
  </si>
  <si>
    <t>Mateřská škola Holýšov</t>
  </si>
  <si>
    <t>69976058</t>
  </si>
  <si>
    <t>Mateřská škola Kout na Šumavě, okres Domažlice, příspěvková organizace</t>
  </si>
  <si>
    <t>70990476</t>
  </si>
  <si>
    <t>Mateřská škola Nový Kramolín, okres Domažlice, příspěvková organizace</t>
  </si>
  <si>
    <t>70987599</t>
  </si>
  <si>
    <t>Mateřská škola Mezholezy, okres Domažlice, příspěvková organizace</t>
  </si>
  <si>
    <t>70989133</t>
  </si>
  <si>
    <t>Mateřská škola Puclice, okres Domažlice, příspěvková organizace</t>
  </si>
  <si>
    <t>70986142</t>
  </si>
  <si>
    <t>Mateřská škola Všeruby, okres Domažlice, příspěvková organizace</t>
  </si>
  <si>
    <t>60611413</t>
  </si>
  <si>
    <t>Mateřská škola Babylon, okres Domažlice, příspěvková organizace</t>
  </si>
  <si>
    <t>70994242</t>
  </si>
  <si>
    <t>Základní škola a mateřská škola Domažlice, Msgre B. Staška 232, příspěvková organizace</t>
  </si>
  <si>
    <t>75005743</t>
  </si>
  <si>
    <t>Křesťanská mateřská škola DUHA, Horažďovice, příspěvková organizace</t>
  </si>
  <si>
    <t>75005565</t>
  </si>
  <si>
    <t>Mateřská škola Borovy, příspěvková organizace</t>
  </si>
  <si>
    <t>75006740</t>
  </si>
  <si>
    <t>Mateřská škola Na Paloučku, Horažďovice, příspěvková organizace</t>
  </si>
  <si>
    <t>75005280</t>
  </si>
  <si>
    <t>Základní škola a Mateřská škola Kolinec, příspěvková organizace</t>
  </si>
  <si>
    <t>49212222</t>
  </si>
  <si>
    <t>46. mateřská škola Plzeň, Fibichova 4, příspěvková organizace</t>
  </si>
  <si>
    <t>70941041</t>
  </si>
  <si>
    <t>16. mateřská škola Plzeň, Korandova 11, příspěvková organizace</t>
  </si>
  <si>
    <t>70941025</t>
  </si>
  <si>
    <t>70. mateřská škola Plzeň, Waltrova 26, příspěvková organizace</t>
  </si>
  <si>
    <t>70940983</t>
  </si>
  <si>
    <t>38. mateřská škola Plzeň, Spojovací 14, příspěvková organizace</t>
  </si>
  <si>
    <t>70941084</t>
  </si>
  <si>
    <t>50. mateřská škola Plzeň, Družby 4, příspěvková organizace</t>
  </si>
  <si>
    <t>70940991</t>
  </si>
  <si>
    <t>33. mateřská škola Plzeň, Kyšická 51, příspěvková organizace</t>
  </si>
  <si>
    <t>70940941</t>
  </si>
  <si>
    <t>56. mateřská škola Plzeň, Budilovo náměstí 72, příspěvková organizace</t>
  </si>
  <si>
    <t>70941157</t>
  </si>
  <si>
    <t>54. mateřská škola Plzeň, Staniční 72, příspěvková organizace</t>
  </si>
  <si>
    <t>70940959</t>
  </si>
  <si>
    <t>17. základní škola a mateřská škola Plzeň, Malická 1, příspěvková organizace</t>
  </si>
  <si>
    <t>68784562</t>
  </si>
  <si>
    <t>Mateřská škola Chotěšov, okres Plzeň-jih, příspěvková organizace</t>
  </si>
  <si>
    <t>70947716</t>
  </si>
  <si>
    <t>Mateřská škola Dnešice, okres Plzeň-jih, příspěvková organizace</t>
  </si>
  <si>
    <t>70995851</t>
  </si>
  <si>
    <t>Mateřská škola Oplot, okres Plzeň-jih, příspěvková organizace</t>
  </si>
  <si>
    <t>70989141</t>
  </si>
  <si>
    <t>Mateřská škola Neurazy, okres Plzeň-jih, příspěvková organizace</t>
  </si>
  <si>
    <t>75005531</t>
  </si>
  <si>
    <t>Mateřská škola Přeštice, Gagarinova 202, okres Plzeň-jih</t>
  </si>
  <si>
    <t>70946833</t>
  </si>
  <si>
    <t>Mateřská škola Příchovice, okres Plzeň-jih</t>
  </si>
  <si>
    <t>75006197</t>
  </si>
  <si>
    <t>Mateřská škola Vrčeň, okres Plzeň-jih, příspěvková organizace</t>
  </si>
  <si>
    <t>60611898</t>
  </si>
  <si>
    <t>Mateřská škola Přeštice, Dukelská 959, okres Plzeň-jih</t>
  </si>
  <si>
    <t>49181939</t>
  </si>
  <si>
    <t>Mateřská škola Rochlov, okres Plzeň-sever, příspěvková organizace</t>
  </si>
  <si>
    <t>70994421</t>
  </si>
  <si>
    <t>Mateřská škola Druztová, okres Plzeň-sever, příspěvková organizace</t>
  </si>
  <si>
    <t>70995931</t>
  </si>
  <si>
    <t>1. Mateřská škola Horní Bříza-ves, okres Plzeň-sever, příspěvková organizace</t>
  </si>
  <si>
    <t>60610778</t>
  </si>
  <si>
    <t>Mateřská škola Kaznějov sídliště, okres Plzeň-sever, příspěvková organizace</t>
  </si>
  <si>
    <t>60611022</t>
  </si>
  <si>
    <t>Mateřská škola Kyšice, okres Plzeň-město, příspěvková organizace</t>
  </si>
  <si>
    <t>75005972</t>
  </si>
  <si>
    <t>Mateřská škola Žilov, okres Plzeň-sever, příspěvková organizace</t>
  </si>
  <si>
    <t>60611189</t>
  </si>
  <si>
    <t>Mateřská škola POHÁDKA Zbůch, okres Plzeň-sever, příspěvková organizace</t>
  </si>
  <si>
    <t>60611251</t>
  </si>
  <si>
    <t>Masarykova základní škola a mateřská škola v Žihli</t>
  </si>
  <si>
    <t>49746227</t>
  </si>
  <si>
    <t>EKO mateřská škola Dobřív, okres Rokycany, příspěvková organizace</t>
  </si>
  <si>
    <t>60610301</t>
  </si>
  <si>
    <t>Mateřská škola Konstantinovy Lázně, okres Tachov, příspěvková organizace</t>
  </si>
  <si>
    <t>70992797</t>
  </si>
  <si>
    <t>Mateřská škola Kostelec, okres Tachov, příspěvková organizace</t>
  </si>
  <si>
    <t>69983313</t>
  </si>
  <si>
    <t>Základní škola, Mateřská škola a Základní umělecká škola Bezdružice, příspěvková organizace</t>
  </si>
  <si>
    <t>75007126</t>
  </si>
  <si>
    <t>Základní škola a Mateřská škola Hošťka, okres Tachov</t>
  </si>
  <si>
    <t>70995877</t>
  </si>
  <si>
    <t>Základní škola a mateřská škola Stupno, příspěvková organizace</t>
  </si>
  <si>
    <t>69983909</t>
  </si>
  <si>
    <t>Mateřská škola Chříč, okres Plzeň -sever, příspěvková organizace</t>
  </si>
  <si>
    <t>60610158</t>
  </si>
  <si>
    <t>Základní škola a Mateřská škola Pernarec, okres Plzeň-sever, příspěvková organizace</t>
  </si>
  <si>
    <t>60611804</t>
  </si>
  <si>
    <t>Základní škola a Mateřská škola Holoubkov, okres Rokycany, příspěvková organizace</t>
  </si>
  <si>
    <t>70982732</t>
  </si>
  <si>
    <t>Základní škola a Mateřská škola Všeruby, příspěvková organizace</t>
  </si>
  <si>
    <t>75006511</t>
  </si>
  <si>
    <t>Základní škola a mateřská škola Vrhaveč, příspěvková organizace</t>
  </si>
  <si>
    <t>75005816</t>
  </si>
  <si>
    <t>Základní škola a mateřská škola Předslav, okres Klatovy, příspěvková organizace</t>
  </si>
  <si>
    <t>60610859</t>
  </si>
  <si>
    <t>Základní škola a Mateřská škola Mlečice, příspěvková organizace</t>
  </si>
  <si>
    <t>60610069</t>
  </si>
  <si>
    <t>Základní škola a mateřská škola Bezděkov, okres Klatovy, příspěvková organizace</t>
  </si>
  <si>
    <t>75006065</t>
  </si>
  <si>
    <t>Základní škola a mateřská škola Chodová Planá, okres Tachov, příspěvková organizace</t>
  </si>
  <si>
    <t>75006979</t>
  </si>
  <si>
    <t>Základní škola a Mateřská škola Ejpovice, okres Rokycany, příspěvková organizace</t>
  </si>
  <si>
    <t>75011026</t>
  </si>
  <si>
    <t>Základní škola Dr. ing. Františka Křižíka a mateřská škola Plánice, příspěvková organizace</t>
  </si>
  <si>
    <t>70992649</t>
  </si>
  <si>
    <t>Základní škola a Mateřská škola Pňovany, okres Plzeň-sever, příspěvková organizace</t>
  </si>
  <si>
    <t>70997101</t>
  </si>
  <si>
    <t>Mateřská škola Sluníčko Mýto, okres Rokycany, příspěvková organizace</t>
  </si>
  <si>
    <t>60610174</t>
  </si>
  <si>
    <t>Mateřská škola Příkosice, okres Rokycany, příspěvková organizace</t>
  </si>
  <si>
    <t>70983691</t>
  </si>
  <si>
    <t>Mateřská škola Rokycany, Školní ulice 642, příspěvková organizace</t>
  </si>
  <si>
    <t>70981434</t>
  </si>
  <si>
    <t>Mateřská škola Rokycany, U Saské brány, příspěvková organizace</t>
  </si>
  <si>
    <t>70981426</t>
  </si>
  <si>
    <t>Mateřská škola Ledce, okres Plzeň-sever, příspěvková organizace</t>
  </si>
  <si>
    <t>71162500</t>
  </si>
  <si>
    <t>Mateřská škola Mířkov, příspěvková organizace</t>
  </si>
  <si>
    <t>60611294</t>
  </si>
  <si>
    <t>Mateřská škola Manětín, příspěvková organizace</t>
  </si>
  <si>
    <t>75157411</t>
  </si>
  <si>
    <t>Mateřská škola Česká Bříza, příspěvková organizace</t>
  </si>
  <si>
    <t>72561343</t>
  </si>
  <si>
    <t>Mateřská škola Krásno, okres Sokolov, příspěvková organizace</t>
  </si>
  <si>
    <t>71012621</t>
  </si>
  <si>
    <t>Mateřská škola Šemnice, okres Karlovy Vary</t>
  </si>
  <si>
    <t>75005646</t>
  </si>
  <si>
    <t>Mateřská škola Klimentov, okres Cheb, příspěvková organizace</t>
  </si>
  <si>
    <t>70997179</t>
  </si>
  <si>
    <t>Mateřská škola Velichov, okres Karlovy Vary</t>
  </si>
  <si>
    <t>75005549</t>
  </si>
  <si>
    <t>Mateřská škola Velká Hleďsebe, okres Cheb, příspěvková organizace</t>
  </si>
  <si>
    <t>70997195</t>
  </si>
  <si>
    <t>Mateřská škola Cheb, Bezručova 1, příspěvková organizace</t>
  </si>
  <si>
    <t>70987301</t>
  </si>
  <si>
    <t>Mateřská škola Sokolov, Pionýrů 1344</t>
  </si>
  <si>
    <t>70834598</t>
  </si>
  <si>
    <t>Mateřská škola Ostrov, Masarykova 1195, příspěvková organizace</t>
  </si>
  <si>
    <t>49753495</t>
  </si>
  <si>
    <t>Mateřská škola Ostrov, Halasova 765, příspěvková organizace</t>
  </si>
  <si>
    <t>49753461</t>
  </si>
  <si>
    <t>Základní škola a mateřská škola Kyselka, okr. Karlovy Vary, přísp. organizace</t>
  </si>
  <si>
    <t>75006529</t>
  </si>
  <si>
    <t>Mateřská škola Kynšperk nad Ohří, U Pivovaru 367, okres Sokolov, přís. organizace</t>
  </si>
  <si>
    <t>49766961</t>
  </si>
  <si>
    <t>Mateřská škola Kynšperk nad Ohří, Zahradní 385, okres Sokolov, přís. organizace</t>
  </si>
  <si>
    <t>63531054</t>
  </si>
  <si>
    <t>Mateřská škola Merklín, okres Karlovy Vary</t>
  </si>
  <si>
    <t>71004769</t>
  </si>
  <si>
    <t>Mateřská škola Jakubov, okres Karlovy Vary</t>
  </si>
  <si>
    <t>71181709</t>
  </si>
  <si>
    <t>Mateřská škola Březová, okres Karlovy Vary, příspěvková organizace</t>
  </si>
  <si>
    <t>70883556</t>
  </si>
  <si>
    <t>Základní škola a mateřská škola Dolní Žandov, okres Cheb, příspěvková organizace</t>
  </si>
  <si>
    <t>75005239</t>
  </si>
  <si>
    <t>Základní škola a mateřská škola Libavské Údolí, okres Sokolov</t>
  </si>
  <si>
    <t>70995974</t>
  </si>
  <si>
    <t>Základní škola a mateřská škola Lipová, okres Cheb</t>
  </si>
  <si>
    <t>75004852</t>
  </si>
  <si>
    <t>Mateřská škola Aš, Nohova 2201, okres Cheb</t>
  </si>
  <si>
    <t>47722801</t>
  </si>
  <si>
    <t>Mateřská škola Březová, Smetanova 218, okres Sokolov</t>
  </si>
  <si>
    <t>75005786</t>
  </si>
  <si>
    <t>1.Mateřská škola Karlovy Vary, Komenského 7, příspěvková organizace</t>
  </si>
  <si>
    <t>71237003</t>
  </si>
  <si>
    <t>Mateřská škola Nejdek, Závodu míru, příspěvková organizace</t>
  </si>
  <si>
    <t>73728977</t>
  </si>
  <si>
    <t>Mateřská škola Ostrov, Palackého 1045, příspěvková organizace</t>
  </si>
  <si>
    <t>49753533</t>
  </si>
  <si>
    <t xml:space="preserve">Mateřská škola Krásná, příspěvková organizace </t>
  </si>
  <si>
    <t>73732737</t>
  </si>
  <si>
    <t>Mateřská škola Františkovi Lázně, školní 182</t>
  </si>
  <si>
    <t>60610115</t>
  </si>
  <si>
    <t>Mateřská škola Bílina, Maxe Švabinského 664, příspěvková organizace</t>
  </si>
  <si>
    <t>70200467</t>
  </si>
  <si>
    <t>Mateřská škola Bílina, Síbova 332, příspěvková organizace</t>
  </si>
  <si>
    <t>63788179</t>
  </si>
  <si>
    <t>Mateřská škola Ohníč</t>
  </si>
  <si>
    <t>70698082</t>
  </si>
  <si>
    <t>Mateřská škola Hrobčice, okres Teplice, příspěvková organizace</t>
  </si>
  <si>
    <t>72744294</t>
  </si>
  <si>
    <t>Mateřská škola Velká Bukovina, příspěvková organizace</t>
  </si>
  <si>
    <t>72745401</t>
  </si>
  <si>
    <t>Mateřská škola, Česká Kamenice, Palackého 141, příspěvková organizace</t>
  </si>
  <si>
    <t>72744758</t>
  </si>
  <si>
    <t>Mateřská škola Malšovice</t>
  </si>
  <si>
    <t>71010548</t>
  </si>
  <si>
    <t>Mateřská škola Valkeřice</t>
  </si>
  <si>
    <t>72744251</t>
  </si>
  <si>
    <t>Základní škola a Mateřská škola Markvartice</t>
  </si>
  <si>
    <t>72744774</t>
  </si>
  <si>
    <t>Základní škola a Mateřská škola Ludvíkovice, příspěvková organizace</t>
  </si>
  <si>
    <t>72742313</t>
  </si>
  <si>
    <t>Základní škola a Mateřská škola Březno, okr. Chomutov</t>
  </si>
  <si>
    <t>600077497</t>
  </si>
  <si>
    <t>46789626</t>
  </si>
  <si>
    <t>Mateřská škola Černovice 97 okres Chomutov</t>
  </si>
  <si>
    <t>72742046</t>
  </si>
  <si>
    <t>Mateřská škola Zelená - Málkov, příspěvková organizace</t>
  </si>
  <si>
    <t>70695971</t>
  </si>
  <si>
    <t>Mateřská škola, ul. Husova 1337, 432 01 Kadaň, příspěvková organizace</t>
  </si>
  <si>
    <t>70698449</t>
  </si>
  <si>
    <t>Mateřská škola Olgy Havlové Kadaň,ul. Kpt. Jaroše 581, příspěvková organizace</t>
  </si>
  <si>
    <t>70698414</t>
  </si>
  <si>
    <t>Základní škola a Mateřská škola Vejprty</t>
  </si>
  <si>
    <t>46787755</t>
  </si>
  <si>
    <t>Mateřská škola Brňany, okres Litoměřice</t>
  </si>
  <si>
    <t>72743905</t>
  </si>
  <si>
    <t>Mateřská škola Čtyřlístek Terezín, okres Litoměřice, příspěvková organizace</t>
  </si>
  <si>
    <t>72753684</t>
  </si>
  <si>
    <t>Mateřská škola Litoměřice, příspěvková organizace</t>
  </si>
  <si>
    <t>72744081</t>
  </si>
  <si>
    <t>Mateřská škola PASTELKA, Úštěk, Vilová čtvrť 204, příspěvková organizace</t>
  </si>
  <si>
    <t>70983321</t>
  </si>
  <si>
    <t>Mateřská škola Sukorady se školní jídelnou</t>
  </si>
  <si>
    <t>72745231</t>
  </si>
  <si>
    <t>Mateřská škola Travčice 155, příspěvková organizace</t>
  </si>
  <si>
    <t>72754656</t>
  </si>
  <si>
    <t>Mateřská škola Vrutice, okres Litoměřice, příspěvková organizace</t>
  </si>
  <si>
    <t>72745398</t>
  </si>
  <si>
    <t>Mateřská škola Žitenice</t>
  </si>
  <si>
    <t>72744782</t>
  </si>
  <si>
    <t>Základní škola a Mateřská škola Křešice, okres Litoměřice</t>
  </si>
  <si>
    <t>75003635</t>
  </si>
  <si>
    <t>Mateřská škola, Litvínov, Gorkého 1614, okres Most</t>
  </si>
  <si>
    <t>70947694</t>
  </si>
  <si>
    <t>Základní škola a Mateřská škola Lom, okres Most</t>
  </si>
  <si>
    <t>70880298</t>
  </si>
  <si>
    <t>Základní škola a Mateřská škola Litvínov - Janov, Přátelství 160, okres Most</t>
  </si>
  <si>
    <t>00832502</t>
  </si>
  <si>
    <t>Mateřská škola Louny, Přemyslovců 2205, příspěvková organizace</t>
  </si>
  <si>
    <t>49123793</t>
  </si>
  <si>
    <t>Mateřská škola Hřivice, okres Louny</t>
  </si>
  <si>
    <t>72741813</t>
  </si>
  <si>
    <t>Mateřská škola Peruc, okres Louny, příspěvková organizace</t>
  </si>
  <si>
    <t>72744740</t>
  </si>
  <si>
    <t>Mateřská škola Slavětín - příspěvková organizace</t>
  </si>
  <si>
    <t>72741520</t>
  </si>
  <si>
    <t>Mateřská škola Žatec, Fügnerova 2051, okres Louny</t>
  </si>
  <si>
    <t>47791080</t>
  </si>
  <si>
    <t>Mateřská škola Veltěže</t>
  </si>
  <si>
    <t>71295062</t>
  </si>
  <si>
    <t>Mateřská škola, Sady pionýrů, Lovosice</t>
  </si>
  <si>
    <t>46772111</t>
  </si>
  <si>
    <t>Mateřská škola, Most, Růžová 1427, příspěvková organizace</t>
  </si>
  <si>
    <t>49872192</t>
  </si>
  <si>
    <t>Základní škola a mateřská škola Petrohrad, okres Louny, příspěvková organizace</t>
  </si>
  <si>
    <t>70695512</t>
  </si>
  <si>
    <t>Mateřská škola Lubenec, okres Louny - příspěvková organizace</t>
  </si>
  <si>
    <t>70982503</t>
  </si>
  <si>
    <t>Základní škola a Mateřská škola Vroutek, okres Louny - příspěvková organizace</t>
  </si>
  <si>
    <t>46764747</t>
  </si>
  <si>
    <t>Mateřská škola Straškov-Vodochody, okres Litoměřice</t>
  </si>
  <si>
    <t>72741449</t>
  </si>
  <si>
    <t>Mateřská škola Vědomice-příspěvková organizace</t>
  </si>
  <si>
    <t>72744308</t>
  </si>
  <si>
    <t>Mateřská škola Rohatce 72, příspěvková organizace</t>
  </si>
  <si>
    <t>71005668</t>
  </si>
  <si>
    <t>Mateřská škola Pastelka Roudnice nad Labem, Libušina 1067</t>
  </si>
  <si>
    <t>46773568</t>
  </si>
  <si>
    <t>Mateřská škola Horní Beřkovice, okres Litoměřice</t>
  </si>
  <si>
    <t>72744111</t>
  </si>
  <si>
    <t>Mateřská škola Sluníčko Roudnice n.L., Školní 1805</t>
  </si>
  <si>
    <t>46773541</t>
  </si>
  <si>
    <t>Mateřská škola Dušníky, příspěvková organizace</t>
  </si>
  <si>
    <t>72742488</t>
  </si>
  <si>
    <t>Mateřská škola Martiněves, okres Litoměřice</t>
  </si>
  <si>
    <t>70982627</t>
  </si>
  <si>
    <t>Mateřská škola Hrob</t>
  </si>
  <si>
    <t>600084400</t>
  </si>
  <si>
    <t>72744332</t>
  </si>
  <si>
    <t>Mateřská škola Zvoneček Krupka, Lípová 528</t>
  </si>
  <si>
    <t>600084183</t>
  </si>
  <si>
    <t>61514811</t>
  </si>
  <si>
    <t>Mateřská škola Lahošť, Švermova 22</t>
  </si>
  <si>
    <t>600084213</t>
  </si>
  <si>
    <t>70983887</t>
  </si>
  <si>
    <t>Mateřská škola Rtyně nad Bílinou</t>
  </si>
  <si>
    <t>600084281</t>
  </si>
  <si>
    <t>70983852</t>
  </si>
  <si>
    <t>Mateřská škola Újezdeček, příspěvková organizace</t>
  </si>
  <si>
    <t>600084426</t>
  </si>
  <si>
    <t>72741678</t>
  </si>
  <si>
    <t>Mateřská škola, Fráni Šrámka 2620, Teplice</t>
  </si>
  <si>
    <t>600084442</t>
  </si>
  <si>
    <t>63788110</t>
  </si>
  <si>
    <t>Mateřská škola, Jugoslávská 2736, Teplice</t>
  </si>
  <si>
    <t>600084302</t>
  </si>
  <si>
    <t>65639766</t>
  </si>
  <si>
    <t>Mateřská škola Na Kopečku, Bohosudovská 111, Teplice</t>
  </si>
  <si>
    <t>600084558</t>
  </si>
  <si>
    <t>65650905</t>
  </si>
  <si>
    <t>Mateřská škola Kaštánek, Na Stínadlech 2388, Teplice</t>
  </si>
  <si>
    <t>600084329</t>
  </si>
  <si>
    <t>46070915</t>
  </si>
  <si>
    <t>Mateřská škola Bžany, Hradiště 46</t>
  </si>
  <si>
    <t>600084094</t>
  </si>
  <si>
    <t>72745363</t>
  </si>
  <si>
    <t>Mateřská škola, Ústí nad Labem, Emy Destinové 2027/11, příspěvková organizace</t>
  </si>
  <si>
    <t>600085198</t>
  </si>
  <si>
    <t>72744812</t>
  </si>
  <si>
    <t>Internátní mateřská škola, Ústí nad Labem, Čajkovského 1475/12, příspěvková organizace</t>
  </si>
  <si>
    <t>600166562</t>
  </si>
  <si>
    <t>70226008</t>
  </si>
  <si>
    <t>Mateřská škola Písnička, Ústí nad Labem, Studentská 6, příspěvková organizace</t>
  </si>
  <si>
    <t>600085121</t>
  </si>
  <si>
    <t>70201021</t>
  </si>
  <si>
    <t>Mateřská škola Skřivánek, Ústí nad Labem, Stříbrnické Nivy 2429/6, příspěvková organizace</t>
  </si>
  <si>
    <t>600085228</t>
  </si>
  <si>
    <t>70225940</t>
  </si>
  <si>
    <t>Mateřská škola Neštěmice, Ústí nad Labem, Mlýnská 385, příspěvková organizace</t>
  </si>
  <si>
    <t>600085295</t>
  </si>
  <si>
    <t>70226016</t>
  </si>
  <si>
    <t>Mateřská škola Skalnička, Ústí nad Labem, Peškova 526, příspěvková organizace</t>
  </si>
  <si>
    <t>600085031</t>
  </si>
  <si>
    <t>70225915</t>
  </si>
  <si>
    <t>Základní škola a Mateřská škola Ústí nad Labem, Jitřní 277, příspěvková organizace</t>
  </si>
  <si>
    <t>600085678</t>
  </si>
  <si>
    <t>70839379</t>
  </si>
  <si>
    <t>Mateřská škola Sluníčko, Ústí nad Labem, J. Jabůrkové 601/1, příspěvková organizace</t>
  </si>
  <si>
    <t>600085091</t>
  </si>
  <si>
    <t>70201005</t>
  </si>
  <si>
    <t>Mateřská škola, Ústí nad Labem, 5.května 53, příspěvková organizace</t>
  </si>
  <si>
    <t>600085236</t>
  </si>
  <si>
    <t>72745053</t>
  </si>
  <si>
    <t>Mateřská škola Vyhlídka, Ústí nad Labem, Rozcestí 786/2, příspěvková organizace</t>
  </si>
  <si>
    <t>600085171</t>
  </si>
  <si>
    <t>70225931</t>
  </si>
  <si>
    <t>Mateřská škola Pod Horkou, Muchova 223, Chlumec - příspěvková organizace</t>
  </si>
  <si>
    <t>600085431</t>
  </si>
  <si>
    <t>72743956</t>
  </si>
  <si>
    <t>Mateřská škola Pastelka, Ústí nad Labem, Horní 195, příspěvková organizace</t>
  </si>
  <si>
    <t>600085040</t>
  </si>
  <si>
    <t>70201013</t>
  </si>
  <si>
    <t>Mateřská škola, Ústí nad Labem, Marxova 219/28, příspěvková organizace</t>
  </si>
  <si>
    <t>600085147</t>
  </si>
  <si>
    <t>72744570</t>
  </si>
  <si>
    <t>Mateřská škola, Ústí nad Labem, V Zeleni 530/4, příspěvková organizace</t>
  </si>
  <si>
    <t>691006121</t>
  </si>
  <si>
    <t>71294945</t>
  </si>
  <si>
    <t>Mateřská škola Varnsdorf, Národní 1617, příspěvková organizace</t>
  </si>
  <si>
    <t>600075711</t>
  </si>
  <si>
    <t>72742178</t>
  </si>
  <si>
    <t>Mateřská škola Varnsdorf, Křižíkova 2757, příspěvková organizace</t>
  </si>
  <si>
    <t>600075702</t>
  </si>
  <si>
    <t>72742259</t>
  </si>
  <si>
    <t>Mateřská škola Varnsdorf, T. G. Masaryka 2180, příspěvková organizace</t>
  </si>
  <si>
    <t>600075851</t>
  </si>
  <si>
    <t>72742011</t>
  </si>
  <si>
    <t>Mateřská škola Žatec, Studentská 1230, okres Louny</t>
  </si>
  <si>
    <t>61357103</t>
  </si>
  <si>
    <t>Mateřská škola Žatec, U Jezu 2903, okres Louny</t>
  </si>
  <si>
    <t>61357090</t>
  </si>
  <si>
    <t>Mateřská škola Zdravíčko, Ústí nad Labem, Malátova 12, příspěvková organizace</t>
  </si>
  <si>
    <t>610150553</t>
  </si>
  <si>
    <t>70229422</t>
  </si>
  <si>
    <t>Mateřská škola Maršovice 81, příspěvková organizace</t>
  </si>
  <si>
    <t>70695954</t>
  </si>
  <si>
    <t>Mateřská škola Lučany nad Nisou, příspěvková organizace</t>
  </si>
  <si>
    <t>72742470</t>
  </si>
  <si>
    <t>MATEŘSKÁ ŠKOLA RÁDLO 3, příspěvková organizace</t>
  </si>
  <si>
    <t>70695130</t>
  </si>
  <si>
    <t>Základní škola a Mateřská škola Josefův Důl, okres Jablonec nad Nisou, příspěvková organizace</t>
  </si>
  <si>
    <t>72742682</t>
  </si>
  <si>
    <t>Základní škola a Mateřská škola, Rychnov u Jablonce nad Nisou, příspěvková organizace</t>
  </si>
  <si>
    <t>70981531</t>
  </si>
  <si>
    <t>Mateřská škola Jablonec nad Nisou, Švédská 14, příspěvková organizace</t>
  </si>
  <si>
    <t>72743778</t>
  </si>
  <si>
    <t xml:space="preserve">Mateřská škola Montessori Jablonec nad Nisou, Zámecká 10, příspěvková organizace </t>
  </si>
  <si>
    <t>86797034</t>
  </si>
  <si>
    <t>Mateřská škola Jablonec nad Nisou, Lovecká 11, příspěvková organizace</t>
  </si>
  <si>
    <t>72048069</t>
  </si>
  <si>
    <t>Mateřská škola Jablonec nad Nisou - Mšeno, Mechová 10, příspěvková organizace</t>
  </si>
  <si>
    <t>72048131</t>
  </si>
  <si>
    <t>Mateřská škola Jablonec nad Nisou, Jugoslávská 13, příspěvková organizace</t>
  </si>
  <si>
    <t>72048107</t>
  </si>
  <si>
    <t>Mateřská škola Jablonec nad Nisou, Nová Pasířská 10, příspěvková organizace</t>
  </si>
  <si>
    <t>72550392</t>
  </si>
  <si>
    <t>Mateřská škola Smržovka, okres Jablonec nad Nisou - příspěvková organizace</t>
  </si>
  <si>
    <t>70695377</t>
  </si>
  <si>
    <t>Mateřská škola Velké Hamry I. 621, příspěvková organizace</t>
  </si>
  <si>
    <t>72743638</t>
  </si>
  <si>
    <t>Základní škola a Mateřská škola Velké Hamry 212, příspěvková organizace</t>
  </si>
  <si>
    <t>72743557</t>
  </si>
  <si>
    <t>Mateřská škola Blíževedly, příspěvková organizace</t>
  </si>
  <si>
    <t>70695113</t>
  </si>
  <si>
    <t>Mateřská škola Horní Police, okres Česká Lípa, příspěvková organizace</t>
  </si>
  <si>
    <t>71013105</t>
  </si>
  <si>
    <t>Mateřská škola Stružnice, okres Česká Lípa, příspěvková organizace</t>
  </si>
  <si>
    <t>70982678</t>
  </si>
  <si>
    <t>MATEŘSKÁ ŠKOLA DUBÁ-příspěvková organizace</t>
  </si>
  <si>
    <t>70695831</t>
  </si>
  <si>
    <t>Mateřská škola, Česká Lípa, Severní 2214, příspěvková organizace</t>
  </si>
  <si>
    <t>70982163</t>
  </si>
  <si>
    <t>Základní škola a Mateřská škola Horní Libchava, okres Česká Lípa - příspěvková organizace</t>
  </si>
  <si>
    <t>70981515</t>
  </si>
  <si>
    <t>Mateřská škola Cvikov, Jiráskova 88/1, příspěvková organizace</t>
  </si>
  <si>
    <t>600074021</t>
  </si>
  <si>
    <t>70695342</t>
  </si>
  <si>
    <t>Mateřská škola Turnov, 28.října 757, příspěvková organizace</t>
  </si>
  <si>
    <t>600098621</t>
  </si>
  <si>
    <t>72743549</t>
  </si>
  <si>
    <t>Waldorfská mateřská škola Turnov, příspěvková organizace</t>
  </si>
  <si>
    <t>600098648</t>
  </si>
  <si>
    <t>72743948</t>
  </si>
  <si>
    <t>Mateřská škola Sedmihorky - příspěvková organizace</t>
  </si>
  <si>
    <t>691009813</t>
  </si>
  <si>
    <t>06181457</t>
  </si>
  <si>
    <t>Mateřská škola Ohrazenice, okres Semily - příspěvková organizace</t>
  </si>
  <si>
    <t>600098923</t>
  </si>
  <si>
    <t>70695318</t>
  </si>
  <si>
    <t>Mateřská škola Turnov - Mašov, příspěvková organizace</t>
  </si>
  <si>
    <t>6000098915</t>
  </si>
  <si>
    <t>72743701</t>
  </si>
  <si>
    <t>Mateřská škola Lomnice nad Popelkou, příspěvková organizace</t>
  </si>
  <si>
    <t>72742453</t>
  </si>
  <si>
    <t>Krakonošova základní škola a mateřská škola Loukov, příspěvková organizace</t>
  </si>
  <si>
    <t xml:space="preserve">Mateřská škola Jilemnice, příspěvková organizace </t>
  </si>
  <si>
    <t>667000135</t>
  </si>
  <si>
    <t>71011170</t>
  </si>
  <si>
    <t>Základní škola a Mateřská škola, Čistá u Horek, příspěvková organizace</t>
  </si>
  <si>
    <t>600099121</t>
  </si>
  <si>
    <t>70695521</t>
  </si>
  <si>
    <t>Základní škola a Mateřská škola Roztoky u Jilemnice, příspěvková organizace</t>
  </si>
  <si>
    <t>650030541</t>
  </si>
  <si>
    <t>75017512</t>
  </si>
  <si>
    <t>Mateřská škola Víchová nad Jizerou, příspěvková organizace</t>
  </si>
  <si>
    <t>600098656</t>
  </si>
  <si>
    <t>70698309</t>
  </si>
  <si>
    <t>Základní škola a Mateřská škola Studenec, okres Semily, příspěvková organizace</t>
  </si>
  <si>
    <t>600099211</t>
  </si>
  <si>
    <t>00854760</t>
  </si>
  <si>
    <t>Mateřská škola Jeníšovice - příspěvková organizace</t>
  </si>
  <si>
    <t>600077985</t>
  </si>
  <si>
    <t>72741651</t>
  </si>
  <si>
    <t xml:space="preserve">Mateřská škola Studánka Jablonné v Podještědí, příspěvková organizace 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</si>
  <si>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</si>
  <si>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</si>
  <si>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 Lázně Libverda, okres Liberec-příspěvková organizace</t>
  </si>
  <si>
    <t>Mateřská škola "Kamarád", Liberec, Dělnická 831/7, příspěvková organizace</t>
  </si>
  <si>
    <t>Mateřská škola "Beruška", Liberec, Na Pískovně 761/3, příspěvková organizace</t>
  </si>
  <si>
    <t>Mateřská škola, Liberec, Stromovka 285/1, příspěvková organizace</t>
  </si>
  <si>
    <t>Mateřská škola "Rolnička", Liberec, Truhlářská 340/7, příspěvková organizace</t>
  </si>
  <si>
    <t>Mateřská škola "Lísteček", Vratislavice nad Nisou, příspěvková organizace</t>
  </si>
  <si>
    <t>Mateřská škola, Nové Město pod Smrkem, okres Liberec, příspěvková organizace</t>
  </si>
  <si>
    <t>Mateřská škola "U Bertíka", Liberec, Purkyňova 458/19, příspěvková organizace</t>
  </si>
  <si>
    <t>Mateřská škola "V zahradě", Liberec, Žitavská 122/68, příspěvková organizace</t>
  </si>
  <si>
    <t>Základní škola a mateřská škola, Dětřichov, okres Liberec, příspěvková organizace</t>
  </si>
  <si>
    <t>Základní škola a mateřská škola Kunratice,  okres Liberec, příspěvková organizace</t>
  </si>
  <si>
    <t>Základní škola a Mateřská škola  Krásný Les, okres Liberec, příspěvková organizace</t>
  </si>
  <si>
    <t>Základní škola a Mateřská škola, Bílý Potok, okres Liberec, příspěvková organizace</t>
  </si>
  <si>
    <t>Základní škola a Mateřská škola Barvířská, Liberec, příspěvková organizace</t>
  </si>
  <si>
    <t>Základní škola a mateřská škola Bolehošť, okres Rychnov nad Kněžnou</t>
  </si>
  <si>
    <t>Mateřská škola Božanov</t>
  </si>
  <si>
    <t>Mateřská škola Broumov</t>
  </si>
  <si>
    <t>Základní škola a mateřská škola, Cerekvice nad Bystřicí, příspěvková organizace</t>
  </si>
  <si>
    <t>Základní škola a mateřská škola Častolovice</t>
  </si>
  <si>
    <t>Mateřská škola Červená Hora</t>
  </si>
  <si>
    <t>Mateřská škola J. A. Komenského, Česká Skalice</t>
  </si>
  <si>
    <t>Mateřská škola, České Meziříčí</t>
  </si>
  <si>
    <t>Základní škola a Mateřská škola, Dobrá Voda u Hořic, okres Jičín</t>
  </si>
  <si>
    <t>Mateřská škola Dobré</t>
  </si>
  <si>
    <t>Mateřská škola J. A. Komenského, Dobruška, Komenského 577</t>
  </si>
  <si>
    <t>Základní škola a Mateřská škola, Dolní Kalná, okres Trutnov</t>
  </si>
  <si>
    <t>Základní škola Dukelských bojovníků a mateřská škola, Dubenec</t>
  </si>
  <si>
    <t>Mateřská škola, Dvůr Králové nad Labem, Elišky Krásnohorské 2428</t>
  </si>
  <si>
    <t>Mateřská škola, Dvůr Králové nad Labem, Drtinova 1444</t>
  </si>
  <si>
    <t>Mateřská škola, Hejtmánkovice</t>
  </si>
  <si>
    <t>Mateřská škola Heřmanice</t>
  </si>
  <si>
    <t>Mateřská škola, Heřmánkovice</t>
  </si>
  <si>
    <t>Základní škola a mateřská škola, Hlušice</t>
  </si>
  <si>
    <t>Mateřská škola, Holohlavy</t>
  </si>
  <si>
    <t>Mateřská škola, Horní Brusnice</t>
  </si>
  <si>
    <t>Mateřská škola Horní Radechová</t>
  </si>
  <si>
    <t>Základní škola a mateřská škola, Hořiněves, okres Hradec Králové</t>
  </si>
  <si>
    <t>Mateřská škola, Speciální základní škola a Praktická škola, Hradec Králové</t>
  </si>
  <si>
    <t>Vyšší odborná škola, Střední škola, Základní škola a Mateřská škola, Hradec Králové, Štefánikova 549</t>
  </si>
  <si>
    <t>Mateřská škola Lužická, Hradec Králové, Severní 842</t>
  </si>
  <si>
    <t>Mateřská škola, Hradec Králové, M. Horákové 1143</t>
  </si>
  <si>
    <t>Mateřská škola Klíček, Hradec Králové, Urxova 342</t>
  </si>
  <si>
    <t>Základní škola a Mateřská škola, Hradec Králové - Malšova Lhota, Lhotecká 39</t>
  </si>
  <si>
    <t>Základní škola a Mateřská škola, Hradec Králové, Jiráskovo nám. 1166</t>
  </si>
  <si>
    <t>Základní škola a Mateřská škola, Nový Hradec Králové, Pešinova 146</t>
  </si>
  <si>
    <t>Masarykova základní škola a Mateřská škola, Hradec Králové - Plotiště, P. Jilemnického 420</t>
  </si>
  <si>
    <t>Základní škola a Mateřská škola Josefa Gočára, Hradec Králové, Tylovo nábřeží 1140</t>
  </si>
  <si>
    <t>Mateřská škola Sluníčko, Hradec Králové, Štefánikova 373</t>
  </si>
  <si>
    <t>Mateřská škola, Hradec Králové, Třebechovická 837</t>
  </si>
  <si>
    <t>Mateřská škola Zvoneček, Hradec Králové, Čajkovského 1093</t>
  </si>
  <si>
    <t>Mateřská škola Podzámčí, Hradec Králové, Svatojánská 680/15</t>
  </si>
  <si>
    <t>Mateřská škola Hronov, Havlíčkova 520</t>
  </si>
  <si>
    <t>Mateřská škola a Základní škola Hronov - Velký Dřevíč, příspěvková organizace</t>
  </si>
  <si>
    <t>Mateřská škola Chleny</t>
  </si>
  <si>
    <t>Mateřská škola Beruška, Chlumec nad Cidlinou, Pod Loretou 460/IV</t>
  </si>
  <si>
    <t>Základní škola a mateřská škola, Chomutice, okres Jičín</t>
  </si>
  <si>
    <t>Mateřská škola Choustníkovo Hradiště</t>
  </si>
  <si>
    <t>Mateřská škola, Chudeřice</t>
  </si>
  <si>
    <t>Základní škola a Mateřská škola Chvalkovice, okres Náchod</t>
  </si>
  <si>
    <t>650063112</t>
  </si>
  <si>
    <t>75019418</t>
  </si>
  <si>
    <t>Mateřská škola, Jeřice</t>
  </si>
  <si>
    <t>Mateřská škola U Kina, Jičín, 17. listopadu 46, příspěvková organizace</t>
  </si>
  <si>
    <t>Mateřská škola, Kacákova Lhota 48</t>
  </si>
  <si>
    <t>Mateřská škola, Kosice</t>
  </si>
  <si>
    <t>Mateřská škola Kostelec nad Orlicí, Mánesova 987</t>
  </si>
  <si>
    <t>Mateřská škola, Kramolna</t>
  </si>
  <si>
    <t>Základní škola a mateřská škola, Kratonohy, okres Hradec Králové, příspěvková organizace</t>
  </si>
  <si>
    <t>Základní škola a Mateřská škola, Lánov, okres Trutnov</t>
  </si>
  <si>
    <t>Mateřská škola Lanžov</t>
  </si>
  <si>
    <t>Bělohradská mateřská škola</t>
  </si>
  <si>
    <t>Mateřská škola, Libňatov</t>
  </si>
  <si>
    <t>Mateřská škola, Libošovice</t>
  </si>
  <si>
    <t>Mateřská škola, Libotov</t>
  </si>
  <si>
    <t>Základní škola a mateřská škola, Librantice, okres Hradec Králové</t>
  </si>
  <si>
    <t>Základní škola a Mateřská škola, Lužany, okres Jičín</t>
  </si>
  <si>
    <t>Mateřská škola, Malé Svatoňovice</t>
  </si>
  <si>
    <t>Mateřská škola Meziměstí, Vižňov 356</t>
  </si>
  <si>
    <t>Mateřská škola, Mladějov</t>
  </si>
  <si>
    <t>Mateřská škola, Mlázovice</t>
  </si>
  <si>
    <t>Základní škola a mateřská škola, Mžany, okres Hradec Králové</t>
  </si>
  <si>
    <t>Mateřská škola, Náchod, Alšova 952</t>
  </si>
  <si>
    <t>Mateřská škola, Náchod, Březinova 669</t>
  </si>
  <si>
    <t>Mateřská škola, Náchod, Havlíčkova 1848</t>
  </si>
  <si>
    <t>Mateřská škola, Náchod, Komenského 301</t>
  </si>
  <si>
    <t>Mateřská škola, Náchod, Vančurova 1345</t>
  </si>
  <si>
    <t>1. mateřská škola, Nová Paka, Husitská 217</t>
  </si>
  <si>
    <t>2. mateřská škola, Nová Paka, Školní 1257</t>
  </si>
  <si>
    <t>Mateřská škola, Nové Město nad Metují, Na Františku 845</t>
  </si>
  <si>
    <t>Mateřská škola, Nové Město nad Metují, Rašínova 600</t>
  </si>
  <si>
    <t>Základní škola a Mateřská škola Krčín</t>
  </si>
  <si>
    <t>Mateřská škola Sluníčko, Nový Bydžov, U Plovárny 1380</t>
  </si>
  <si>
    <t>Mateřská škola Nový Hrádek</t>
  </si>
  <si>
    <t>Základní škola a Mateřská škola Františka Škroupa, Osice, okres Hradec Králové</t>
  </si>
  <si>
    <t>Základní škola Eduarda Štorcha a mateřská škola Ostroměř</t>
  </si>
  <si>
    <t>Mateřská škola, Ostružno</t>
  </si>
  <si>
    <t>Mateřská škola, Petrovice</t>
  </si>
  <si>
    <t>Mateřská škola Pohoří</t>
  </si>
  <si>
    <t>Mateřská škola Police nad Metují</t>
  </si>
  <si>
    <t>Mateřská škola, Převýšov</t>
  </si>
  <si>
    <t>Mateřská škola, Rohoznice</t>
  </si>
  <si>
    <t>Mateřská škola Rokytnice v Orlických horách</t>
  </si>
  <si>
    <t>Mateřská škola Klíček, Rychnov nad Kněžnou, Na Drahách 129</t>
  </si>
  <si>
    <t>Mateřská škola Kytička, Rychnov nad Kněžnou, B. Němcové 648</t>
  </si>
  <si>
    <t>Mateřská škola Sluníčko, Rychnov nad Kněžnou, Javornická 1379</t>
  </si>
  <si>
    <t>Mateřská škola, Rychnovek - Zvole, okres Náchod</t>
  </si>
  <si>
    <t>Základní škola a mateřská škola, Skřivany, okres Hradec Králové</t>
  </si>
  <si>
    <t>Mateřská škola, Milíčeves</t>
  </si>
  <si>
    <t>Mateřská škola Slavoňov</t>
  </si>
  <si>
    <t>Mateřská škola, Smiřice</t>
  </si>
  <si>
    <t>Mateřská škola, Stará Paka</t>
  </si>
  <si>
    <t>Mateřská škola, Stračov</t>
  </si>
  <si>
    <t>Mateřská škola, Suchovršice</t>
  </si>
  <si>
    <t>Základní škola a Mateřská škola Synkov - Slemeno</t>
  </si>
  <si>
    <t>Mateřská škola, Těchlovice</t>
  </si>
  <si>
    <t>Základní škola a Mateřská škola, Teplice nad Metují</t>
  </si>
  <si>
    <t>Mateřská škola, Třebechovice pod Orebem</t>
  </si>
  <si>
    <t>Mateřská škola RADOST, Třebihošť</t>
  </si>
  <si>
    <t>Mateřská škola, Třesovice</t>
  </si>
  <si>
    <t>Mateřská škola Úpice</t>
  </si>
  <si>
    <t>Mateřská škola, Valdice</t>
  </si>
  <si>
    <t>Mateřská škola, Velichovky</t>
  </si>
  <si>
    <t>Základní škola a Mateřská škola Velká Jesenice, okres Náchod</t>
  </si>
  <si>
    <t>Mateřská škola Velké Poříčí</t>
  </si>
  <si>
    <t>Základní škola a Mateřská škola, Vernéřovice, okres Náchod</t>
  </si>
  <si>
    <t>Základní škola a Mateřská škola, Vidochov, okres Jičín</t>
  </si>
  <si>
    <t>Základní škola a Mateřská škola, Vítězná, okres Trutnov</t>
  </si>
  <si>
    <t>Mateřská škola Volanice</t>
  </si>
  <si>
    <t>Mateřská škola, Vrchlabí, Labská 338</t>
  </si>
  <si>
    <t>Mateřská škola, Vrchlabí, Letná 1249</t>
  </si>
  <si>
    <t>Mateřská škola, Vysoká nad Labem</t>
  </si>
  <si>
    <t>Mateřská škola Horní Rybníky</t>
  </si>
  <si>
    <t>Masarykova základní škola a mateřská škola, Železnice</t>
  </si>
  <si>
    <t>Mateřská škola, Žlunice</t>
  </si>
  <si>
    <t>Mateřská škola, 539 52  Trhová Kamenice, U sklárny 129</t>
  </si>
  <si>
    <t>71006249</t>
  </si>
  <si>
    <t>Základní škola a mateřská škola, 539 42  Svratouch, č.p. 237</t>
  </si>
  <si>
    <t>70999929</t>
  </si>
  <si>
    <t>Základní škola a Mateřská škola, 539 41  Kameničky, č.p. 38</t>
  </si>
  <si>
    <t>75015811</t>
  </si>
  <si>
    <t>Mateřská škola, 539 01  Hlinsko, Budovatelů 1229</t>
  </si>
  <si>
    <t>70971251</t>
  </si>
  <si>
    <t>Mateřská škola, 539 55  Miřetice, Čekov 13</t>
  </si>
  <si>
    <t>70994854</t>
  </si>
  <si>
    <t>Mateřská škola, 569 23  Březina, č.p. 122</t>
  </si>
  <si>
    <t>75019175</t>
  </si>
  <si>
    <t>Mateřská škola, 569 43  Jevíčko, K. H. Borovského 586</t>
  </si>
  <si>
    <t>70944601</t>
  </si>
  <si>
    <t>Mateřská škola, 569 35  Mladějov na Moravě, č.p. 39</t>
  </si>
  <si>
    <t>70995125</t>
  </si>
  <si>
    <t>Mateřská škola, 569 24  Kunčina, č.p. 88</t>
  </si>
  <si>
    <t>70997926</t>
  </si>
  <si>
    <t>Mateřská škola, 571 01  Útěchov, č.p. 65</t>
  </si>
  <si>
    <t>71005561</t>
  </si>
  <si>
    <t>Mateřská škola Linhartice, 571 01  Linhartice, č.p. 16</t>
  </si>
  <si>
    <t>75017342</t>
  </si>
  <si>
    <t>Základní škola a Mateřská škola, 569 33  Třebařov, č.p. 82</t>
  </si>
  <si>
    <t>75019094</t>
  </si>
  <si>
    <t>Základní škola a mateřská škola, 571 01  Vranová Lhota, č.p. 70</t>
  </si>
  <si>
    <t>71002308</t>
  </si>
  <si>
    <t>Základní škola a Mateřská škola, 569 43  Dlouhá Loučka, č.p. 98</t>
  </si>
  <si>
    <t>70986321</t>
  </si>
  <si>
    <t>Základní škola a mateřská škola, 569 22  Křenov, č.p. 141</t>
  </si>
  <si>
    <t>71004874</t>
  </si>
  <si>
    <t>Základní škola a mateřská škola, 569 32  Staré Město, č.p. 64</t>
  </si>
  <si>
    <t>75001861</t>
  </si>
  <si>
    <t>MŠ Rychnov na M., 569 34  Rychnov na Moravě, č.p. 166</t>
  </si>
  <si>
    <t>72029579</t>
  </si>
  <si>
    <t>Mateřská škola, 569 04  Brněnec, Moravská Chrastová 44</t>
  </si>
  <si>
    <t>75016419</t>
  </si>
  <si>
    <t>Mateřská škola, 568 02  Svitavy, Marie Majerové 1910/13</t>
  </si>
  <si>
    <t>70993041</t>
  </si>
  <si>
    <t>Mateřská škola, 569 07  Radiměř, č.p. 440</t>
  </si>
  <si>
    <t>75017326</t>
  </si>
  <si>
    <t>Mateřská škola, 569 02  Březová nad Svitavou, Hradecká 313</t>
  </si>
  <si>
    <t>70947627</t>
  </si>
  <si>
    <t>Mateřská škola Svitavy, 568 02  Svitavy, Milady Horákové 1988/27</t>
  </si>
  <si>
    <t>70993033</t>
  </si>
  <si>
    <t>Mateřská škola, 569 04  Brněnec, č.p. 22</t>
  </si>
  <si>
    <t>75016257</t>
  </si>
  <si>
    <t>Mateřská škola, 568 02  Banín, č.p. 49</t>
  </si>
  <si>
    <t>70990051</t>
  </si>
  <si>
    <t>MŠ Zdravíčko, 569 14  Vendolí, č.p. 135</t>
  </si>
  <si>
    <t>75113678</t>
  </si>
  <si>
    <t>Mateřská škola, 535 01  Přelouč, Za Fontánou 935</t>
  </si>
  <si>
    <t>48160911</t>
  </si>
  <si>
    <t>Mateřská škola, 533 11  Zdechovice, č.p. 157</t>
  </si>
  <si>
    <t>60156660</t>
  </si>
  <si>
    <t>Mateřská škola, 533 63  Turkovice, č.p. 71</t>
  </si>
  <si>
    <t>71006796</t>
  </si>
  <si>
    <t>Mateřská škola, 533 14  Kladruby nad Labem, č.p. 11</t>
  </si>
  <si>
    <t>70987084</t>
  </si>
  <si>
    <t>Mateřská škola, 534 01  Holice, Holubova 39</t>
  </si>
  <si>
    <t>48159743</t>
  </si>
  <si>
    <t>Mateřská škola, 534 01  Holice, Staroholická 236</t>
  </si>
  <si>
    <t>60158581</t>
  </si>
  <si>
    <t>Mateřská škola, 561 69  Králíky, Pivovarská 423</t>
  </si>
  <si>
    <t>75016923</t>
  </si>
  <si>
    <t>Mateřská škola, 561 69  Králíky, Moravská 651</t>
  </si>
  <si>
    <t>75017008</t>
  </si>
  <si>
    <t>Základní škola a mateřská škola, 561 68  Lichkov, č.p. 185</t>
  </si>
  <si>
    <t>600104443</t>
  </si>
  <si>
    <t>70188831</t>
  </si>
  <si>
    <t>Základní škola a mateřská škola, 561 61  Červená Voda, č.p. 341</t>
  </si>
  <si>
    <t>70994838</t>
  </si>
  <si>
    <t>MŠ Brandýs nad Orlicí, 561 12  Brandýs nad Orlicí, Tyršova 374</t>
  </si>
  <si>
    <t>75015358</t>
  </si>
  <si>
    <t>Mateřská škola, 561 02  Dolní Dobrouč, č.p. 448</t>
  </si>
  <si>
    <t>75016290</t>
  </si>
  <si>
    <t>Mateřská škola, 561 01  Hnátnice, č.p. 1</t>
  </si>
  <si>
    <t>70984905</t>
  </si>
  <si>
    <t>Mateřská škola, 562 01  Ústí nad Orlicí, Knapovec 8</t>
  </si>
  <si>
    <t>75017636</t>
  </si>
  <si>
    <t>Mateřská škola, 562 01  Ústí nad Orlicí, Černovír 96</t>
  </si>
  <si>
    <t>75017717</t>
  </si>
  <si>
    <t>Mateřská škola, 562 03  Ústí nad Orlicí, Nerudova 136</t>
  </si>
  <si>
    <t>75017555</t>
  </si>
  <si>
    <t>Mateřská škola Lentilka, 562 06  Ústí nad Orlicí, Heranova 1348</t>
  </si>
  <si>
    <t>75017393</t>
  </si>
  <si>
    <t>Mateřská škola, 562 01  Ústí nad Orlicí, Dělnická 67</t>
  </si>
  <si>
    <t>75017318</t>
  </si>
  <si>
    <t>Základní škola a mateřská škola, 561 15  Sopotnice, č.p. 225</t>
  </si>
  <si>
    <t>71004467</t>
  </si>
  <si>
    <t>Základní škola a Mateřská škola, 561 14  České Libchavy, č.p. 147</t>
  </si>
  <si>
    <t>75015145</t>
  </si>
  <si>
    <t>Mateřská škola, 560 02  Česká Třebová, Habrmanova 1779</t>
  </si>
  <si>
    <t>70982317</t>
  </si>
  <si>
    <t>Mateřská škola a Základní škola, 561 24  Třebovice, č.p. 214</t>
  </si>
  <si>
    <t>75015099</t>
  </si>
  <si>
    <t>Mateřská škola, 538 63  Stradouň, č.p. 98</t>
  </si>
  <si>
    <t>70992444</t>
  </si>
  <si>
    <t>Mateřská škola, 561 13  Sudslava, č.p. 52</t>
  </si>
  <si>
    <t>75016681</t>
  </si>
  <si>
    <t>Mateřská škola, 565 01  Koldín, č.p. 21</t>
  </si>
  <si>
    <t>71008969</t>
  </si>
  <si>
    <t>Mateřská škola, 565 01  Choceň, Smetanova 1682</t>
  </si>
  <si>
    <t>75019884</t>
  </si>
  <si>
    <t>Mateřská škola Čtyřlístek, 566 01  Vysoké Mýto, Lidická 688</t>
  </si>
  <si>
    <t>70998680</t>
  </si>
  <si>
    <t>Mateřská škola, 566 01  Vysoké Mýto, Žerotínova 60</t>
  </si>
  <si>
    <t>70998701</t>
  </si>
  <si>
    <t>Základní škola a Mateřská škola, 566 01  Dobříkov, č.p. 89</t>
  </si>
  <si>
    <t>70985367</t>
  </si>
  <si>
    <t>Základní škola a mateřská škola, 565 01  Zálší, č.p. 38</t>
  </si>
  <si>
    <t>70984956</t>
  </si>
  <si>
    <t>Základní škola a Mateřská škola, 565 42  Vraclav, č.p. 52</t>
  </si>
  <si>
    <t>71008934</t>
  </si>
  <si>
    <t>Mateřská škola Hrušová, 565 55  Hrušová, č.p. 58</t>
  </si>
  <si>
    <t>71294261</t>
  </si>
  <si>
    <t>Mateřská škola, 538 01  Bylany, č.p. 117</t>
  </si>
  <si>
    <t>70995419</t>
  </si>
  <si>
    <t>Mateřská škola, 537 01  Chrudim, Dr. Jana Malíka 765</t>
  </si>
  <si>
    <t>75015544</t>
  </si>
  <si>
    <t>Mateřská škola, 538 03  Heřmanův Městec, Jonášova 726</t>
  </si>
  <si>
    <t>70946361</t>
  </si>
  <si>
    <t>Mateřská škola, 538 03  Načešice, č.p. 116</t>
  </si>
  <si>
    <t>75016567</t>
  </si>
  <si>
    <t>Mateřská škola, 538 23  Licibořice, č.p. 17</t>
  </si>
  <si>
    <t>71002898</t>
  </si>
  <si>
    <t>Mateřská škola, 539 74  Předhradí, kap. Svatoně 4</t>
  </si>
  <si>
    <t>71002961</t>
  </si>
  <si>
    <t>Mateřská škola, 538 07  Seč, Na Hrázi 300</t>
  </si>
  <si>
    <t>70992592</t>
  </si>
  <si>
    <t>Mateřská škola, 538 51  Řestoky, č.p. 130</t>
  </si>
  <si>
    <t>71003444</t>
  </si>
  <si>
    <t>Mateřská škola, 538 26  Bojanov, č.p. 61</t>
  </si>
  <si>
    <t>70987068</t>
  </si>
  <si>
    <t>Mateřská škola, 538 04  Prachovice, Školní 116</t>
  </si>
  <si>
    <t>70985685</t>
  </si>
  <si>
    <t>Mateřská škola, 538 45  Běstvina, č.p. 111</t>
  </si>
  <si>
    <t>70998761</t>
  </si>
  <si>
    <t>Základní škola a mateřská škola, 539 73  Skuteč, Žďárec u Skutče 8</t>
  </si>
  <si>
    <t>75016109</t>
  </si>
  <si>
    <t>Základní škola a Mateřská škola, 537 01  Rabštejnská Lhota, č.p. 44</t>
  </si>
  <si>
    <t>70988871</t>
  </si>
  <si>
    <t>Základní škola a mateřská škola, 538 02  Morašice, č.p. 59</t>
  </si>
  <si>
    <t>71010203</t>
  </si>
  <si>
    <t>Mateřská škola, 538 43  Třemošnice, Brigádnická 316</t>
  </si>
  <si>
    <t>70989184</t>
  </si>
  <si>
    <t>MŠ Kočička Kočí, 538 61  Kočí, č.p. 98</t>
  </si>
  <si>
    <t>71294724</t>
  </si>
  <si>
    <t>Mateřská škola, 569 82  Borová, č.p. 106</t>
  </si>
  <si>
    <t>71003045</t>
  </si>
  <si>
    <t>Mateřská škola, 569 82  Oldřiš, č.p. 48</t>
  </si>
  <si>
    <t>70995176</t>
  </si>
  <si>
    <t>Mateřská škola, 569 91  Jedlová, č.p. 260</t>
  </si>
  <si>
    <t>70989915</t>
  </si>
  <si>
    <t>Mateřská škola Trpín, 569 74  Trpín, č.p. 121</t>
  </si>
  <si>
    <t>70992967</t>
  </si>
  <si>
    <t>Mateřská škola, 569 92  Hartmanice, č.p. 109</t>
  </si>
  <si>
    <t>71008641</t>
  </si>
  <si>
    <t>Mateřská škola Rozmarýnek, 572 01  Polička, Riegrova 7</t>
  </si>
  <si>
    <t>75008017</t>
  </si>
  <si>
    <t>Základní škola a mateřská škola, 572 01  Široký Důl, č.p. 100</t>
  </si>
  <si>
    <t>75017172</t>
  </si>
  <si>
    <t>Základní škola a Mateřská škola, 569 93  Korouhev, č.p. 181</t>
  </si>
  <si>
    <t>75016583</t>
  </si>
  <si>
    <t>Základní škola a mateřská škola Květná, 572 01  Květná, č.p. 92</t>
  </si>
  <si>
    <t>70188963</t>
  </si>
  <si>
    <t>Základní škola a Mateřská škola, 572 01  Sádek, č.p. 55</t>
  </si>
  <si>
    <t>70992975</t>
  </si>
  <si>
    <t>Mateřská škola, 563 01  Albrechtice, č.p. 131</t>
  </si>
  <si>
    <t>70993513</t>
  </si>
  <si>
    <t>Mateřská škola, 563 01  Sázava, č.p. 2</t>
  </si>
  <si>
    <t>70988714</t>
  </si>
  <si>
    <t>Mateřská škola, 563 01  Lanškroun, Vančurova 87</t>
  </si>
  <si>
    <t>70982431</t>
  </si>
  <si>
    <t>Mateřská škola, 563 01  Lanškroun, Na Výsluní 312</t>
  </si>
  <si>
    <t>70982449</t>
  </si>
  <si>
    <t>Mateřská škola, 561 56  Horní Čermná, č.p. 95</t>
  </si>
  <si>
    <t>70990204</t>
  </si>
  <si>
    <t>Mateřská škola, 561 34  Výprachtice, č.p. 390</t>
  </si>
  <si>
    <t>70991707</t>
  </si>
  <si>
    <t>Základní škola a Mateřská škola, 561 22  Ostrov, č.p. 76</t>
  </si>
  <si>
    <t>75015277</t>
  </si>
  <si>
    <t>Základní škola a mateřská škola, 561 23  Damníkov, č.p. 25</t>
  </si>
  <si>
    <t>75017164</t>
  </si>
  <si>
    <t>Základní škola a Mateřská škola, 563 01  Lanškroun, Dolní Třešňovec 24</t>
  </si>
  <si>
    <t>70982473</t>
  </si>
  <si>
    <t>Základní škola a Mateřská škola, 561 32  Cotkytle, č.p. 104</t>
  </si>
  <si>
    <t>75016966</t>
  </si>
  <si>
    <t>Základní škola a Mateřská škola, 561 33  Horní Heřmanice, č.p. 13</t>
  </si>
  <si>
    <t>75016745</t>
  </si>
  <si>
    <t>Mateřská škola, 561 63  Nekoř, č.p. 308</t>
  </si>
  <si>
    <t>75016907</t>
  </si>
  <si>
    <t>Mateřská škola, 564 01  Dlouhoňovice, Školská 71</t>
  </si>
  <si>
    <t>70985626</t>
  </si>
  <si>
    <t>Mateřská škola, 564 01  Kameničná, č.p. 11</t>
  </si>
  <si>
    <t>70993602</t>
  </si>
  <si>
    <t>Mateřská škola, 561 82  Klášterec nad Orlicí, č.p. 218</t>
  </si>
  <si>
    <t>75017369</t>
  </si>
  <si>
    <t>Mateřská škola, 561 64  Jablonné nad Orlicí, Hradisková 619</t>
  </si>
  <si>
    <t>70984948</t>
  </si>
  <si>
    <t>Mateřská škola, 561 51  Letohrad, V Aleji 708</t>
  </si>
  <si>
    <t>75017385</t>
  </si>
  <si>
    <t>Základní škola a mateřská škola, 561 64  Mistrovice, č.p. 11</t>
  </si>
  <si>
    <t>70982368</t>
  </si>
  <si>
    <t>Mateřská škola, 533 03  Dašice, Sadová 440</t>
  </si>
  <si>
    <t>48160199</t>
  </si>
  <si>
    <t>Mateřská škola, 533 72  Moravany, Smetanova 321</t>
  </si>
  <si>
    <t>48160385</t>
  </si>
  <si>
    <t>Mateřská škola Srdíčko, 530 12  Pardubice, Luďka Matury 653</t>
  </si>
  <si>
    <t>60157275</t>
  </si>
  <si>
    <t>Mateřská škola, 533 43  Rohovládova Bělá, č.p. 58</t>
  </si>
  <si>
    <t>60157411</t>
  </si>
  <si>
    <t>Mateřská škola, 533 52  Staré Hradiště, Ohrazenická 72</t>
  </si>
  <si>
    <t>60157488</t>
  </si>
  <si>
    <t>Mateřská škola, 533 45  Čeperka, Janáčkova 248</t>
  </si>
  <si>
    <t>60158883</t>
  </si>
  <si>
    <t>MŠ Pardubice-Ohrazenice, 533 53  Pardubice, Školská 225</t>
  </si>
  <si>
    <t>60158964</t>
  </si>
  <si>
    <t>Mateřská škola, 530 03  Pardubice, Ke Kamenci 1601</t>
  </si>
  <si>
    <t>60159090</t>
  </si>
  <si>
    <t>Mateřská škola, 530 12  Pardubice, Erno Košťála 991</t>
  </si>
  <si>
    <t>60159197</t>
  </si>
  <si>
    <t>MŠ Pastelka, 530 09  Pardubice, Rosická 157</t>
  </si>
  <si>
    <t>70944091</t>
  </si>
  <si>
    <t>Mateřská škola, 530 02  Pardubice, Benešovo náměstí 2115</t>
  </si>
  <si>
    <t>64243095</t>
  </si>
  <si>
    <t>Mateřská škola, 530 02  Pardubice, Teplého 2100</t>
  </si>
  <si>
    <t>75017989</t>
  </si>
  <si>
    <t>Mateřská škola, 530 06  Pardubice, K Dubině 693</t>
  </si>
  <si>
    <t>75018225</t>
  </si>
  <si>
    <t>Mateřská škola, 533 52  Ráby, č.p. 100</t>
  </si>
  <si>
    <t>70189030</t>
  </si>
  <si>
    <t>Mateřská škola Zvoneček, 530 09  Pardubice, Sluneční 284</t>
  </si>
  <si>
    <t>75018381</t>
  </si>
  <si>
    <t>Mateřská škola, 530 03  Pardubice, Pospíšilovo náměstí 1692</t>
  </si>
  <si>
    <t>60157313</t>
  </si>
  <si>
    <t>Mateřská škola, 533 45  Dolany, č.p. 78</t>
  </si>
  <si>
    <t>70998591</t>
  </si>
  <si>
    <t>Základní škola a mateřská škola, 533 54  Rybitví, Školní 143</t>
  </si>
  <si>
    <t>60158701</t>
  </si>
  <si>
    <t>Základní škola a mateřská škola, 533 05  Dříteč, č.p. 44</t>
  </si>
  <si>
    <t>61222216</t>
  </si>
  <si>
    <t>Mateřská škola, 569 61  Dolní Újezd, č.p. 342</t>
  </si>
  <si>
    <t>75016818</t>
  </si>
  <si>
    <t>Mateřská škola, 570 01  Horní Újezd, č.p. 143</t>
  </si>
  <si>
    <t>71003215</t>
  </si>
  <si>
    <t>Mateřská škola, 569 55  Janov, č.p. 246</t>
  </si>
  <si>
    <t>75015846</t>
  </si>
  <si>
    <t>Mateřská škola, 570 01  Benátky, č.p. 24</t>
  </si>
  <si>
    <t>70189005</t>
  </si>
  <si>
    <t>Mateřská škola, 569 67  Osík, č.p. 239</t>
  </si>
  <si>
    <t>70989982</t>
  </si>
  <si>
    <t>Mateřská škola, 570 01  Desná, č.p. 124</t>
  </si>
  <si>
    <t>75016010</t>
  </si>
  <si>
    <t>Mateřská škola, 569 51  Morašice, č.p. 134</t>
  </si>
  <si>
    <t>70157359</t>
  </si>
  <si>
    <t>Základní škola a mateřská škola, 569 57  Trstěnice, č.p. 12</t>
  </si>
  <si>
    <t>75016176</t>
  </si>
  <si>
    <t>Základní škola a Mateřská škola, 569 65  Budislav, č.p. 136</t>
  </si>
  <si>
    <t>75015200</t>
  </si>
  <si>
    <t>ZŠ a MŠ Všeználek, 561 18  Němčice, č.p. 114</t>
  </si>
  <si>
    <t>70991855</t>
  </si>
  <si>
    <t>Základní škola a Mateřská škola, 569 56  Čistá, č.p. 3</t>
  </si>
  <si>
    <t>70985642</t>
  </si>
  <si>
    <t>Základní škola a mateřská škola Sněžné, příspěvková organizace</t>
  </si>
  <si>
    <t>75021412</t>
  </si>
  <si>
    <t>Mateřská škola Hodov, okres Třebíč, příspěvková organizace</t>
  </si>
  <si>
    <t>71005684</t>
  </si>
  <si>
    <t>Mateřská škola Kaliště</t>
  </si>
  <si>
    <t>75000903</t>
  </si>
  <si>
    <t>Mateřská škola Třebíč, Demlova ul., příspěvková organizace</t>
  </si>
  <si>
    <t>70940231</t>
  </si>
  <si>
    <t>Mateřská škola Jaroměřice nad Rokytnou</t>
  </si>
  <si>
    <t>70942994</t>
  </si>
  <si>
    <t>Základní škola a Mateřská škola Růžená, příspěvková organizace</t>
  </si>
  <si>
    <t>70986711</t>
  </si>
  <si>
    <t>Základní škola a mateřská škola Puklice, příspěvková organizace</t>
  </si>
  <si>
    <t>75024128</t>
  </si>
  <si>
    <t>Základní škola a Mateřská škola Dalešice, okres Třebíč, příspěvková organizace</t>
  </si>
  <si>
    <t>71005242</t>
  </si>
  <si>
    <t>Základní škola a mateřská škola Rynárec, okres Pelhřimov</t>
  </si>
  <si>
    <t>70981752</t>
  </si>
  <si>
    <t>Mateřská škola Vídeň, příspěvková organizace</t>
  </si>
  <si>
    <t>70990271</t>
  </si>
  <si>
    <t>Mateřská škola Lavičky, příspěvková organizace</t>
  </si>
  <si>
    <t>75022257</t>
  </si>
  <si>
    <t>Mateřská škola Chotěboř, Březová 272, okres Havlíčkův Brod</t>
  </si>
  <si>
    <t>70156701</t>
  </si>
  <si>
    <t>Mateřská škola Krucemburk, okres Havlíčkův Brod</t>
  </si>
  <si>
    <t>71004068</t>
  </si>
  <si>
    <t>Základní škola a Mateřská škola Předín</t>
  </si>
  <si>
    <t>70265992</t>
  </si>
  <si>
    <t>Základní škola a mateřská škola Heraltice, okres Třebíč, příspěvková organizace</t>
  </si>
  <si>
    <t>70881600</t>
  </si>
  <si>
    <t>Mateřská škola Žďár nad Sázavou, příspěvková organizace</t>
  </si>
  <si>
    <t>71001565</t>
  </si>
  <si>
    <t>Základní škola a Mateřská škola Bohdalec, okres Žďár nad Sázavou, příspěvková organizace</t>
  </si>
  <si>
    <t>75020947</t>
  </si>
  <si>
    <t>Mateřská škola Pacov, Jatecká 571</t>
  </si>
  <si>
    <t>75000687</t>
  </si>
  <si>
    <t>Mateřská škola "Kaštánek" Třebíč, Gorazdovo nám., příspěvková organizace</t>
  </si>
  <si>
    <t>70994684</t>
  </si>
  <si>
    <t>Mateřská škola Sedmikráska</t>
  </si>
  <si>
    <t>71002171</t>
  </si>
  <si>
    <t>Mateřská škola Vidonín, příspěvková organizace</t>
  </si>
  <si>
    <t>71011820</t>
  </si>
  <si>
    <t>Základní škola a Mateřská škola Třebelovice, okres Třebíč, příspěvková organizace</t>
  </si>
  <si>
    <t>70982376</t>
  </si>
  <si>
    <t>Mateřská škola Mohelno, příspěvková organizace</t>
  </si>
  <si>
    <t>70978841</t>
  </si>
  <si>
    <t>Mateřská škola Malá Losenice, příspěvková organizace</t>
  </si>
  <si>
    <t>75023822</t>
  </si>
  <si>
    <t>Mateřská škola Poděšín, příspěvková organizace</t>
  </si>
  <si>
    <t>70990298</t>
  </si>
  <si>
    <t>Mateřská škola a Speciálně pedagogické centrum Jihlava, příspěvková organizace</t>
  </si>
  <si>
    <t>63438933</t>
  </si>
  <si>
    <t>Mateřská škola Moravské Budějovice, příspěvková organizace</t>
  </si>
  <si>
    <t>75023644</t>
  </si>
  <si>
    <t>Mateřská škola Třebíč, ul. Obránců míru, příspěvková organizace</t>
  </si>
  <si>
    <t>70994676</t>
  </si>
  <si>
    <t xml:space="preserve">Základní škola a mateřská škola Tasov </t>
  </si>
  <si>
    <t>70281793</t>
  </si>
  <si>
    <t>Základní škola a Mateřská škola Strážek, příspěvková organizace</t>
  </si>
  <si>
    <t>70998779</t>
  </si>
  <si>
    <t>Mateřská škola Počátky, okres Pelhřimov</t>
  </si>
  <si>
    <t>70985014</t>
  </si>
  <si>
    <t>Mateřská škola Náměšť nad Oslavou Husova, příspěvková organizace</t>
  </si>
  <si>
    <t>70987815</t>
  </si>
  <si>
    <t xml:space="preserve">Mateřská škola, Střítež 177, okres Třebíč, příspěvková organizace </t>
  </si>
  <si>
    <t>71012141</t>
  </si>
  <si>
    <t>Mateřská škola Rodinov, okres Pelhřimov</t>
  </si>
  <si>
    <t>70988854</t>
  </si>
  <si>
    <t>Základní škola a Mateřská škola Hořepník</t>
  </si>
  <si>
    <t>70659133</t>
  </si>
  <si>
    <t>Mateřská škola Kojčice</t>
  </si>
  <si>
    <t>70998990</t>
  </si>
  <si>
    <t>Mateřská škola Třebenice, příspěvková organizace</t>
  </si>
  <si>
    <t>71010645</t>
  </si>
  <si>
    <t>Mateřská škola Dolní Libochová</t>
  </si>
  <si>
    <t>70998841</t>
  </si>
  <si>
    <t>Mateřská škola Petrovice, okres Třebíč, příspěvková organizace</t>
  </si>
  <si>
    <t>70982996</t>
  </si>
  <si>
    <t>MATEŘSKÁ ŠKOLA Nové Dvory, příspěvková organizace</t>
  </si>
  <si>
    <t>75023814</t>
  </si>
  <si>
    <t>Základní škola a mateřská škola, Studenec, okres Třebíč</t>
  </si>
  <si>
    <t>70875081</t>
  </si>
  <si>
    <t>Mateřská škola Třebíč. Ul. Okružní, příspěvková organizace</t>
  </si>
  <si>
    <t>70940223</t>
  </si>
  <si>
    <t>Mateřská škola Čechtín</t>
  </si>
  <si>
    <t>75002876</t>
  </si>
  <si>
    <t>Mateřská škola Červená Řečice 306, okres Pelhřimov</t>
  </si>
  <si>
    <t>75000962</t>
  </si>
  <si>
    <t>Mateřská škola Tis, příspěvková organizace</t>
  </si>
  <si>
    <t>72544104</t>
  </si>
  <si>
    <t>62075993</t>
  </si>
  <si>
    <t>70840661</t>
  </si>
  <si>
    <t>Mateřská škola, základní škola a střední škola Vyškov, příspěvková organizace</t>
  </si>
  <si>
    <t>70843082</t>
  </si>
  <si>
    <t>70993823</t>
  </si>
  <si>
    <t>71006435</t>
  </si>
  <si>
    <t>70990239</t>
  </si>
  <si>
    <t>62072765</t>
  </si>
  <si>
    <t>75024209</t>
  </si>
  <si>
    <t>75024225</t>
  </si>
  <si>
    <t>75023962</t>
  </si>
  <si>
    <t>70993751</t>
  </si>
  <si>
    <t>75023041</t>
  </si>
  <si>
    <t>70985081</t>
  </si>
  <si>
    <t>75024144</t>
  </si>
  <si>
    <t>70992673</t>
  </si>
  <si>
    <t>75021757</t>
  </si>
  <si>
    <t>70883181</t>
  </si>
  <si>
    <t>75023563</t>
  </si>
  <si>
    <t>75022231</t>
  </si>
  <si>
    <t>62073010</t>
  </si>
  <si>
    <t>62073401</t>
  </si>
  <si>
    <t>71011188</t>
  </si>
  <si>
    <t>71006419</t>
  </si>
  <si>
    <t>71006443</t>
  </si>
  <si>
    <t>75024217</t>
  </si>
  <si>
    <t>62072871</t>
  </si>
  <si>
    <t>70988625</t>
  </si>
  <si>
    <t>70873861</t>
  </si>
  <si>
    <t>71001727</t>
  </si>
  <si>
    <t>68685718</t>
  </si>
  <si>
    <t>75022443</t>
  </si>
  <si>
    <t>71009787</t>
  </si>
  <si>
    <t>75021269</t>
  </si>
  <si>
    <t>65765907</t>
  </si>
  <si>
    <t>49464213</t>
  </si>
  <si>
    <t>62072951</t>
  </si>
  <si>
    <t>62073346</t>
  </si>
  <si>
    <t>75021897</t>
  </si>
  <si>
    <t>75020858</t>
  </si>
  <si>
    <t>75001608</t>
  </si>
  <si>
    <t>75001616</t>
  </si>
  <si>
    <t>64328481</t>
  </si>
  <si>
    <t>64328449</t>
  </si>
  <si>
    <t>64328228</t>
  </si>
  <si>
    <t>64328368</t>
  </si>
  <si>
    <t>64327515</t>
  </si>
  <si>
    <t>64328473</t>
  </si>
  <si>
    <t>64328210</t>
  </si>
  <si>
    <t>64328341</t>
  </si>
  <si>
    <t>64326187</t>
  </si>
  <si>
    <t>64328325</t>
  </si>
  <si>
    <t>60555122</t>
  </si>
  <si>
    <t>60555432</t>
  </si>
  <si>
    <t>60556234</t>
  </si>
  <si>
    <t>62156811</t>
  </si>
  <si>
    <t>70284067</t>
  </si>
  <si>
    <t>71007822</t>
  </si>
  <si>
    <t>70869219</t>
  </si>
  <si>
    <t>70283907</t>
  </si>
  <si>
    <t>70994064</t>
  </si>
  <si>
    <t>70994081</t>
  </si>
  <si>
    <t>70435952</t>
  </si>
  <si>
    <t>70994145</t>
  </si>
  <si>
    <t>70436452</t>
  </si>
  <si>
    <t>71004947</t>
  </si>
  <si>
    <t>75024390</t>
  </si>
  <si>
    <t>70994005</t>
  </si>
  <si>
    <t>75024403</t>
  </si>
  <si>
    <t>64328422</t>
  </si>
  <si>
    <t>64328431</t>
  </si>
  <si>
    <t>49466836</t>
  </si>
  <si>
    <t>60555955</t>
  </si>
  <si>
    <t>60556251</t>
  </si>
  <si>
    <t>75024438</t>
  </si>
  <si>
    <t>70872881</t>
  </si>
  <si>
    <t>70994617</t>
  </si>
  <si>
    <t>75024446</t>
  </si>
  <si>
    <t>75024420</t>
  </si>
  <si>
    <t>70888001</t>
  </si>
  <si>
    <t>70889562</t>
  </si>
  <si>
    <t>70285748</t>
  </si>
  <si>
    <t>70887951</t>
  </si>
  <si>
    <t>70874794</t>
  </si>
  <si>
    <t>70994196</t>
  </si>
  <si>
    <t>70994200</t>
  </si>
  <si>
    <t>75003902</t>
  </si>
  <si>
    <t>75007843</t>
  </si>
  <si>
    <t>70888019</t>
  </si>
  <si>
    <t>64331822</t>
  </si>
  <si>
    <t>60556161</t>
  </si>
  <si>
    <t>70869201</t>
  </si>
  <si>
    <t>70994625</t>
  </si>
  <si>
    <t>75024411</t>
  </si>
  <si>
    <t>70994161</t>
  </si>
  <si>
    <t>49466674</t>
  </si>
  <si>
    <t>60555131</t>
  </si>
  <si>
    <t>60555319</t>
  </si>
  <si>
    <t>70994129</t>
  </si>
  <si>
    <t>65767357</t>
  </si>
  <si>
    <t>75001578</t>
  </si>
  <si>
    <t>64328295</t>
  </si>
  <si>
    <t>49466747</t>
  </si>
  <si>
    <t>70285730</t>
  </si>
  <si>
    <t>70279578</t>
  </si>
  <si>
    <t>48513245</t>
  </si>
  <si>
    <t>49466607</t>
  </si>
  <si>
    <t>64328678</t>
  </si>
  <si>
    <t>62156632</t>
  </si>
  <si>
    <t>60555823</t>
  </si>
  <si>
    <t>70994218</t>
  </si>
  <si>
    <t>48513997</t>
  </si>
  <si>
    <t>71005943</t>
  </si>
  <si>
    <t>75021889</t>
  </si>
  <si>
    <t>75021455</t>
  </si>
  <si>
    <t>75009412</t>
  </si>
  <si>
    <t>71001859</t>
  </si>
  <si>
    <t>71005862</t>
  </si>
  <si>
    <t>75023229</t>
  </si>
  <si>
    <t>70987467</t>
  </si>
  <si>
    <t>75023334</t>
  </si>
  <si>
    <t>75023954</t>
  </si>
  <si>
    <t>75024233</t>
  </si>
  <si>
    <t>75023351</t>
  </si>
  <si>
    <t>71003622</t>
  </si>
  <si>
    <t>70996334</t>
  </si>
  <si>
    <t>70875502</t>
  </si>
  <si>
    <t>75021579</t>
  </si>
  <si>
    <t>70990778</t>
  </si>
  <si>
    <t>70999554</t>
  </si>
  <si>
    <t>70990531</t>
  </si>
  <si>
    <t>70994072</t>
  </si>
  <si>
    <t>75023237</t>
  </si>
  <si>
    <t>75002981</t>
  </si>
  <si>
    <t>71011587</t>
  </si>
  <si>
    <t>75023971</t>
  </si>
  <si>
    <t>71001492</t>
  </si>
  <si>
    <t>75024187</t>
  </si>
  <si>
    <t>70994633</t>
  </si>
  <si>
    <t>75020742</t>
  </si>
  <si>
    <t>70935335</t>
  </si>
  <si>
    <t>75023946</t>
  </si>
  <si>
    <t>70499985</t>
  </si>
  <si>
    <t>70982694</t>
  </si>
  <si>
    <t>49458787</t>
  </si>
  <si>
    <t>75022630</t>
  </si>
  <si>
    <t>70995141</t>
  </si>
  <si>
    <t>75003759</t>
  </si>
  <si>
    <t>75023482</t>
  </si>
  <si>
    <t>70990891</t>
  </si>
  <si>
    <t>49459724</t>
  </si>
  <si>
    <t>49459767</t>
  </si>
  <si>
    <t>70999384</t>
  </si>
  <si>
    <t>70873232</t>
  </si>
  <si>
    <t>71000453</t>
  </si>
  <si>
    <t>65265734</t>
  </si>
  <si>
    <t>70999503</t>
  </si>
  <si>
    <t>49137131</t>
  </si>
  <si>
    <t>49137115</t>
  </si>
  <si>
    <t>70988668</t>
  </si>
  <si>
    <t>71004301</t>
  </si>
  <si>
    <t>71009833</t>
  </si>
  <si>
    <t>75020572</t>
  </si>
  <si>
    <t>70979634</t>
  </si>
  <si>
    <t>65341821</t>
  </si>
  <si>
    <t>75022389</t>
  </si>
  <si>
    <t>70996091</t>
  </si>
  <si>
    <t>75022664</t>
  </si>
  <si>
    <t>70979448</t>
  </si>
  <si>
    <t>71010149</t>
  </si>
  <si>
    <t>170.</t>
  </si>
  <si>
    <t>70499934</t>
  </si>
  <si>
    <t>171.</t>
  </si>
  <si>
    <t>70281262</t>
  </si>
  <si>
    <t>172.</t>
  </si>
  <si>
    <t>70941777</t>
  </si>
  <si>
    <t>173.</t>
  </si>
  <si>
    <t>49137182</t>
  </si>
  <si>
    <t>174.</t>
  </si>
  <si>
    <t>70983933</t>
  </si>
  <si>
    <t>175.</t>
  </si>
  <si>
    <t>75011701</t>
  </si>
  <si>
    <t>176.</t>
  </si>
  <si>
    <t>70975574</t>
  </si>
  <si>
    <t>177.</t>
  </si>
  <si>
    <t>49137158</t>
  </si>
  <si>
    <t>178.</t>
  </si>
  <si>
    <t>49963406</t>
  </si>
  <si>
    <t>179.</t>
  </si>
  <si>
    <t>49137042</t>
  </si>
  <si>
    <t>180.</t>
  </si>
  <si>
    <t>49963023</t>
  </si>
  <si>
    <t>181.</t>
  </si>
  <si>
    <t>70934487</t>
  </si>
  <si>
    <t>182.</t>
  </si>
  <si>
    <t>63433842</t>
  </si>
  <si>
    <t>183.</t>
  </si>
  <si>
    <t>71003266</t>
  </si>
  <si>
    <t>184.</t>
  </si>
  <si>
    <t>70436479</t>
  </si>
  <si>
    <t>185.</t>
  </si>
  <si>
    <t>75020548</t>
  </si>
  <si>
    <t>186.</t>
  </si>
  <si>
    <t>63434504</t>
  </si>
  <si>
    <t>187.</t>
  </si>
  <si>
    <t>75020866</t>
  </si>
  <si>
    <t>188.</t>
  </si>
  <si>
    <t>70282790</t>
  </si>
  <si>
    <t>189.</t>
  </si>
  <si>
    <t>70838046</t>
  </si>
  <si>
    <t>190.</t>
  </si>
  <si>
    <t>49963074</t>
  </si>
  <si>
    <t>191.</t>
  </si>
  <si>
    <t>68729928</t>
  </si>
  <si>
    <t>192.</t>
  </si>
  <si>
    <t>65804228</t>
  </si>
  <si>
    <t>193.</t>
  </si>
  <si>
    <t>75022524</t>
  </si>
  <si>
    <t>194.</t>
  </si>
  <si>
    <t>71002570</t>
  </si>
  <si>
    <t>195.</t>
  </si>
  <si>
    <t>71002596</t>
  </si>
  <si>
    <t>196.</t>
  </si>
  <si>
    <t>70981710</t>
  </si>
  <si>
    <t>197.</t>
  </si>
  <si>
    <t>70989737</t>
  </si>
  <si>
    <t>198.</t>
  </si>
  <si>
    <t>70945446</t>
  </si>
  <si>
    <t>199.</t>
  </si>
  <si>
    <t>70991669</t>
  </si>
  <si>
    <t>200.</t>
  </si>
  <si>
    <t>70967491</t>
  </si>
  <si>
    <t>201.</t>
  </si>
  <si>
    <t>69651191</t>
  </si>
  <si>
    <t>202.</t>
  </si>
  <si>
    <t>65766628</t>
  </si>
  <si>
    <t>203.</t>
  </si>
  <si>
    <t>69651205</t>
  </si>
  <si>
    <t>204.</t>
  </si>
  <si>
    <t>75023610</t>
  </si>
  <si>
    <t>205.</t>
  </si>
  <si>
    <t>70947147</t>
  </si>
  <si>
    <t>206.</t>
  </si>
  <si>
    <t>71005471</t>
  </si>
  <si>
    <t>207.</t>
  </si>
  <si>
    <t>71003754</t>
  </si>
  <si>
    <t>208.</t>
  </si>
  <si>
    <t>71003495</t>
  </si>
  <si>
    <t>209.</t>
  </si>
  <si>
    <t>75020009</t>
  </si>
  <si>
    <t>210.</t>
  </si>
  <si>
    <t>71009825</t>
  </si>
  <si>
    <t>211.</t>
  </si>
  <si>
    <t>71002154</t>
  </si>
  <si>
    <t>212.</t>
  </si>
  <si>
    <t>70993297</t>
  </si>
  <si>
    <t>213.</t>
  </si>
  <si>
    <t>70995753</t>
  </si>
  <si>
    <t>214.</t>
  </si>
  <si>
    <t>75023369</t>
  </si>
  <si>
    <t>215.</t>
  </si>
  <si>
    <t>70284351</t>
  </si>
  <si>
    <t>216.</t>
  </si>
  <si>
    <t>70938482</t>
  </si>
  <si>
    <t>217.</t>
  </si>
  <si>
    <t>75023768</t>
  </si>
  <si>
    <t>218.</t>
  </si>
  <si>
    <t>70993289</t>
  </si>
  <si>
    <t>219.</t>
  </si>
  <si>
    <t>70996156</t>
  </si>
  <si>
    <t>220.</t>
  </si>
  <si>
    <t>70993173</t>
  </si>
  <si>
    <t>221.</t>
  </si>
  <si>
    <t>70987637</t>
  </si>
  <si>
    <t>222.</t>
  </si>
  <si>
    <t>71003550</t>
  </si>
  <si>
    <t>223.</t>
  </si>
  <si>
    <t>71011650</t>
  </si>
  <si>
    <t>224.</t>
  </si>
  <si>
    <t>71004173</t>
  </si>
  <si>
    <t>225.</t>
  </si>
  <si>
    <t>75023431</t>
  </si>
  <si>
    <t>226.</t>
  </si>
  <si>
    <t>70994552</t>
  </si>
  <si>
    <t>227.</t>
  </si>
  <si>
    <t>70991596</t>
  </si>
  <si>
    <t>228.</t>
  </si>
  <si>
    <t>70987645</t>
  </si>
  <si>
    <t>229.</t>
  </si>
  <si>
    <t>70986860</t>
  </si>
  <si>
    <t>230.</t>
  </si>
  <si>
    <t>70986959</t>
  </si>
  <si>
    <t>231.</t>
  </si>
  <si>
    <t>70986932</t>
  </si>
  <si>
    <t>232.</t>
  </si>
  <si>
    <t>70986894</t>
  </si>
  <si>
    <t>233.</t>
  </si>
  <si>
    <t>71012354</t>
  </si>
  <si>
    <t>234.</t>
  </si>
  <si>
    <t>71006001</t>
  </si>
  <si>
    <t>235.</t>
  </si>
  <si>
    <t>75024110</t>
  </si>
  <si>
    <t>236.</t>
  </si>
  <si>
    <t>71004548</t>
  </si>
  <si>
    <t>237.</t>
  </si>
  <si>
    <t>75022591</t>
  </si>
  <si>
    <t>238.</t>
  </si>
  <si>
    <t>64446948</t>
  </si>
  <si>
    <t>239.</t>
  </si>
  <si>
    <t>70986967</t>
  </si>
  <si>
    <t>240.</t>
  </si>
  <si>
    <t>71003711</t>
  </si>
  <si>
    <t>241.</t>
  </si>
  <si>
    <t>70986924</t>
  </si>
  <si>
    <t>242.</t>
  </si>
  <si>
    <t>70997322</t>
  </si>
  <si>
    <t>243.</t>
  </si>
  <si>
    <t>70991618</t>
  </si>
  <si>
    <t>244.</t>
  </si>
  <si>
    <t>75024195</t>
  </si>
  <si>
    <t>245.</t>
  </si>
  <si>
    <t>70994188</t>
  </si>
  <si>
    <t>246.</t>
  </si>
  <si>
    <t>75007762</t>
  </si>
  <si>
    <t>247.</t>
  </si>
  <si>
    <t>75023318</t>
  </si>
  <si>
    <t>248.</t>
  </si>
  <si>
    <t>75022052</t>
  </si>
  <si>
    <t>249.</t>
  </si>
  <si>
    <t>75024365</t>
  </si>
  <si>
    <t>250.</t>
  </si>
  <si>
    <t>75021323</t>
  </si>
  <si>
    <t>251.</t>
  </si>
  <si>
    <t>70988749</t>
  </si>
  <si>
    <t>252.</t>
  </si>
  <si>
    <t>70981621</t>
  </si>
  <si>
    <t>253.</t>
  </si>
  <si>
    <t>75024250</t>
  </si>
  <si>
    <t>254.</t>
  </si>
  <si>
    <t>46271015</t>
  </si>
  <si>
    <t>255.</t>
  </si>
  <si>
    <t>46270981</t>
  </si>
  <si>
    <t>256.</t>
  </si>
  <si>
    <t>70982619</t>
  </si>
  <si>
    <t>257.</t>
  </si>
  <si>
    <t>75009382</t>
  </si>
  <si>
    <t>258.</t>
  </si>
  <si>
    <t>75022150</t>
  </si>
  <si>
    <t>259.</t>
  </si>
  <si>
    <t>75001519</t>
  </si>
  <si>
    <t>260.</t>
  </si>
  <si>
    <t>75024497</t>
  </si>
  <si>
    <t>261.</t>
  </si>
  <si>
    <t>75021854</t>
  </si>
  <si>
    <t>262.</t>
  </si>
  <si>
    <t>70988323</t>
  </si>
  <si>
    <t>263.</t>
  </si>
  <si>
    <t>70997039</t>
  </si>
  <si>
    <t>264.</t>
  </si>
  <si>
    <t>71011277</t>
  </si>
  <si>
    <t>265.</t>
  </si>
  <si>
    <t>71013059</t>
  </si>
  <si>
    <t>266.</t>
  </si>
  <si>
    <t>70989974</t>
  </si>
  <si>
    <t>267.</t>
  </si>
  <si>
    <t>70983518</t>
  </si>
  <si>
    <t>268.</t>
  </si>
  <si>
    <t>70983496</t>
  </si>
  <si>
    <t>269.</t>
  </si>
  <si>
    <t>70982287</t>
  </si>
  <si>
    <t>270.</t>
  </si>
  <si>
    <t>70993408</t>
  </si>
  <si>
    <t>271.</t>
  </si>
  <si>
    <t>70992461</t>
  </si>
  <si>
    <t>272.</t>
  </si>
  <si>
    <t>70983542</t>
  </si>
  <si>
    <t>273.</t>
  </si>
  <si>
    <t>70983534</t>
  </si>
  <si>
    <t>274.</t>
  </si>
  <si>
    <t>71010581</t>
  </si>
  <si>
    <t>275.</t>
  </si>
  <si>
    <t>71011285</t>
  </si>
  <si>
    <t>276.</t>
  </si>
  <si>
    <t>70998159</t>
  </si>
  <si>
    <t>277.</t>
  </si>
  <si>
    <t>70990336</t>
  </si>
  <si>
    <t>278.</t>
  </si>
  <si>
    <t>75021315</t>
  </si>
  <si>
    <t>279.</t>
  </si>
  <si>
    <t>75022320</t>
  </si>
  <si>
    <t>280.</t>
  </si>
  <si>
    <t>70989605</t>
  </si>
  <si>
    <t>281.</t>
  </si>
  <si>
    <t>75022451</t>
  </si>
  <si>
    <t>282.</t>
  </si>
  <si>
    <t>45669716</t>
  </si>
  <si>
    <t>283.</t>
  </si>
  <si>
    <t>71007288</t>
  </si>
  <si>
    <t>284.</t>
  </si>
  <si>
    <t>70983879</t>
  </si>
  <si>
    <t>285.</t>
  </si>
  <si>
    <t>69651221</t>
  </si>
  <si>
    <t>286.</t>
  </si>
  <si>
    <t>75081521</t>
  </si>
  <si>
    <t>287.</t>
  </si>
  <si>
    <t>75079844</t>
  </si>
  <si>
    <t>288.</t>
  </si>
  <si>
    <t>75092654</t>
  </si>
  <si>
    <t>289.</t>
  </si>
  <si>
    <t>75833581</t>
  </si>
  <si>
    <t>290.</t>
  </si>
  <si>
    <t>75146959</t>
  </si>
  <si>
    <t>291.</t>
  </si>
  <si>
    <t>72547324</t>
  </si>
  <si>
    <t>292.</t>
  </si>
  <si>
    <t>72551046</t>
  </si>
  <si>
    <t>293.</t>
  </si>
  <si>
    <t>72562498</t>
  </si>
  <si>
    <t>294.</t>
  </si>
  <si>
    <t>86652192</t>
  </si>
  <si>
    <t>295.</t>
  </si>
  <si>
    <t>07368089</t>
  </si>
  <si>
    <t>70982945</t>
  </si>
  <si>
    <t>70981264</t>
  </si>
  <si>
    <t>75021684</t>
  </si>
  <si>
    <t>75021803</t>
  </si>
  <si>
    <t>70993807</t>
  </si>
  <si>
    <t>75021234</t>
  </si>
  <si>
    <t>70982821</t>
  </si>
  <si>
    <t>47922435</t>
  </si>
  <si>
    <t>75022281</t>
  </si>
  <si>
    <t>75023199</t>
  </si>
  <si>
    <t>71009655</t>
  </si>
  <si>
    <t>75023342</t>
  </si>
  <si>
    <t>75023385</t>
  </si>
  <si>
    <t>70984026</t>
  </si>
  <si>
    <t>70939292</t>
  </si>
  <si>
    <t>47922427</t>
  </si>
  <si>
    <t>75021102</t>
  </si>
  <si>
    <t>75021731</t>
  </si>
  <si>
    <t>70983992</t>
  </si>
  <si>
    <t>47922486</t>
  </si>
  <si>
    <t>62859005</t>
  </si>
  <si>
    <t>62858939</t>
  </si>
  <si>
    <t>00380601</t>
  </si>
  <si>
    <t>62859129</t>
  </si>
  <si>
    <t>47922290</t>
  </si>
  <si>
    <t>62860500</t>
  </si>
  <si>
    <t>70640220</t>
  </si>
  <si>
    <t>71002481</t>
  </si>
  <si>
    <t>75029359</t>
  </si>
  <si>
    <t>70985545</t>
  </si>
  <si>
    <t>75029634</t>
  </si>
  <si>
    <t>75029651</t>
  </si>
  <si>
    <t>75029642</t>
  </si>
  <si>
    <t>70983763</t>
  </si>
  <si>
    <t>75028883</t>
  </si>
  <si>
    <t>70985421</t>
  </si>
  <si>
    <t>75026317</t>
  </si>
  <si>
    <t>61989924</t>
  </si>
  <si>
    <t>75026627</t>
  </si>
  <si>
    <t>70882398</t>
  </si>
  <si>
    <t>70984476</t>
  </si>
  <si>
    <t>70631000</t>
  </si>
  <si>
    <t>49558668</t>
  </si>
  <si>
    <t>47184787</t>
  </si>
  <si>
    <t>49558510</t>
  </si>
  <si>
    <t>60782081</t>
  </si>
  <si>
    <t>70998388</t>
  </si>
  <si>
    <t>49558871</t>
  </si>
  <si>
    <t>60782382</t>
  </si>
  <si>
    <t>60782200</t>
  </si>
  <si>
    <t>70887608</t>
  </si>
  <si>
    <t>70985324</t>
  </si>
  <si>
    <t>70989818</t>
  </si>
  <si>
    <t>75029961</t>
  </si>
  <si>
    <t>70989354</t>
  </si>
  <si>
    <t>71000780</t>
  </si>
  <si>
    <t>70985529</t>
  </si>
  <si>
    <t>71004815</t>
  </si>
  <si>
    <t>62350161</t>
  </si>
  <si>
    <t>62350145</t>
  </si>
  <si>
    <t>75029421</t>
  </si>
  <si>
    <t>70984280</t>
  </si>
  <si>
    <t>75029235</t>
  </si>
  <si>
    <t>71005374</t>
  </si>
  <si>
    <t>70997748</t>
  </si>
  <si>
    <t>70932590</t>
  </si>
  <si>
    <t>75029740</t>
  </si>
  <si>
    <t>70990123</t>
  </si>
  <si>
    <t>14618141</t>
  </si>
  <si>
    <t>14618575</t>
  </si>
  <si>
    <t>61985414</t>
  </si>
  <si>
    <t>49558820</t>
  </si>
  <si>
    <t>75026511</t>
  </si>
  <si>
    <t>70989371</t>
  </si>
  <si>
    <t>70982651</t>
  </si>
  <si>
    <t>70994382</t>
  </si>
  <si>
    <t>43541712</t>
  </si>
  <si>
    <t>70983747</t>
  </si>
  <si>
    <t>70996253</t>
  </si>
  <si>
    <t>71003908</t>
  </si>
  <si>
    <t>70985243</t>
  </si>
  <si>
    <t>70991120</t>
  </si>
  <si>
    <t>63696398</t>
  </si>
  <si>
    <t>75029413</t>
  </si>
  <si>
    <t>63696631</t>
  </si>
  <si>
    <t>70985910</t>
  </si>
  <si>
    <t>70940100</t>
  </si>
  <si>
    <t>60801468</t>
  </si>
  <si>
    <t>70997837</t>
  </si>
  <si>
    <t>00852091</t>
  </si>
  <si>
    <t>60045051</t>
  </si>
  <si>
    <t>70984433</t>
  </si>
  <si>
    <t>70996261</t>
  </si>
  <si>
    <t>75029405</t>
  </si>
  <si>
    <t>75029073</t>
  </si>
  <si>
    <t>70984310</t>
  </si>
  <si>
    <t>70996237</t>
  </si>
  <si>
    <t>70640092</t>
  </si>
  <si>
    <t>60341807</t>
  </si>
  <si>
    <t>65497279</t>
  </si>
  <si>
    <t>60341793</t>
  </si>
  <si>
    <t>70994501</t>
  </si>
  <si>
    <t>70985499</t>
  </si>
  <si>
    <t>70985481</t>
  </si>
  <si>
    <t>70986231</t>
  </si>
  <si>
    <t>73184284</t>
  </si>
  <si>
    <t>75029430</t>
  </si>
  <si>
    <t>75029723</t>
  </si>
  <si>
    <t>75029251</t>
  </si>
  <si>
    <t>60801093</t>
  </si>
  <si>
    <t>75028905</t>
  </si>
  <si>
    <t>70599882</t>
  </si>
  <si>
    <t>75026244</t>
  </si>
  <si>
    <t>75029456</t>
  </si>
  <si>
    <t>75029081</t>
  </si>
  <si>
    <t>70985197</t>
  </si>
  <si>
    <t>70982571</t>
  </si>
  <si>
    <t>70983259</t>
  </si>
  <si>
    <t>70983313</t>
  </si>
  <si>
    <t>75028859</t>
  </si>
  <si>
    <t>70989338</t>
  </si>
  <si>
    <t>70981990</t>
  </si>
  <si>
    <t>70998400</t>
  </si>
  <si>
    <t>70990158</t>
  </si>
  <si>
    <t>75027623</t>
  </si>
  <si>
    <t>75029952</t>
  </si>
  <si>
    <t>70990174</t>
  </si>
  <si>
    <t>71003827</t>
  </si>
  <si>
    <t>75029031</t>
  </si>
  <si>
    <t>70986045</t>
  </si>
  <si>
    <t>75029201</t>
  </si>
  <si>
    <t>70990166</t>
  </si>
  <si>
    <t>71340874</t>
  </si>
  <si>
    <t>75021552</t>
  </si>
  <si>
    <t>71011994</t>
  </si>
  <si>
    <t>71177701</t>
  </si>
  <si>
    <t>75027071</t>
  </si>
  <si>
    <t>75029561</t>
  </si>
  <si>
    <t>75029588</t>
  </si>
  <si>
    <t>75029553</t>
  </si>
  <si>
    <t>75029545</t>
  </si>
  <si>
    <t>71221115</t>
  </si>
  <si>
    <t>75106469</t>
  </si>
  <si>
    <t>71294422</t>
  </si>
  <si>
    <t>Základní škola a mateřská škola Osvětimany</t>
  </si>
  <si>
    <t>600124045</t>
  </si>
  <si>
    <t>46956999</t>
  </si>
  <si>
    <t>Mateřská škola Lutopecny, okres Kroměříž</t>
  </si>
  <si>
    <t>600118037</t>
  </si>
  <si>
    <t>75001675</t>
  </si>
  <si>
    <t>Mateřská škola Vážany, okres Uherské Hradiště, příspěvková organizace</t>
  </si>
  <si>
    <t>600123448</t>
  </si>
  <si>
    <t>70997080</t>
  </si>
  <si>
    <t>Mateřská škola Velký Ořechov, okres Zlín, příspěvková organizace</t>
  </si>
  <si>
    <t>600113787</t>
  </si>
  <si>
    <t>75020190</t>
  </si>
  <si>
    <t>Mateřská škola Drslavice, příspěvková organizace, okres Uherské Hradiště</t>
  </si>
  <si>
    <t>600123758</t>
  </si>
  <si>
    <t>75023571</t>
  </si>
  <si>
    <t>Mateřská škola Jablůnka, okres Vsetín, příspěvková organizace</t>
  </si>
  <si>
    <t>600149072</t>
  </si>
  <si>
    <t>70983267</t>
  </si>
  <si>
    <t>Mateřská škola Hošťálková, okres Vsetín</t>
  </si>
  <si>
    <t>600149030</t>
  </si>
  <si>
    <t>70939080</t>
  </si>
  <si>
    <t>Mateřská škola Střelná, okres Vsetín</t>
  </si>
  <si>
    <t>600149021</t>
  </si>
  <si>
    <t>70996661</t>
  </si>
  <si>
    <t>Mateřská škola Jestřabí, okres Zlín, příspěvková organizace</t>
  </si>
  <si>
    <t>600113221</t>
  </si>
  <si>
    <t>70991847</t>
  </si>
  <si>
    <t>Mateřská škola Valašské Meziříčí, Podlesí 234, okres Vsetín, příspěvková organizace</t>
  </si>
  <si>
    <t>600149358</t>
  </si>
  <si>
    <t>70920711</t>
  </si>
  <si>
    <t>Základní škola a Mateřská škola Pržno, okres Vsetín</t>
  </si>
  <si>
    <t>600149838</t>
  </si>
  <si>
    <t>75026571</t>
  </si>
  <si>
    <t>Mateřská škola Vsetín, Benátky 1175</t>
  </si>
  <si>
    <t>600148840</t>
  </si>
  <si>
    <t>60042389</t>
  </si>
  <si>
    <t>Mateřská škola, Kroměříž, Osvoboditelů 60, příspěvková organizace</t>
  </si>
  <si>
    <t>600118223</t>
  </si>
  <si>
    <t>70995681</t>
  </si>
  <si>
    <t>Základní škola a mateřská škola Lhota u Vsetína, příspěvková organizace</t>
  </si>
  <si>
    <t>600150101</t>
  </si>
  <si>
    <t>71005625</t>
  </si>
  <si>
    <t>Základní škola a Mateřská škola Nezdenice, okres Uherské Hradiště</t>
  </si>
  <si>
    <t>600124274</t>
  </si>
  <si>
    <t>75020050</t>
  </si>
  <si>
    <t>Mateřská škola Lukov, příspěvková organizace</t>
  </si>
  <si>
    <t>673000176</t>
  </si>
  <si>
    <t>70990280</t>
  </si>
  <si>
    <t>Mateřská škola Osíčko, okres Kroměříž, příspěvková organizace</t>
  </si>
  <si>
    <t>600117812</t>
  </si>
  <si>
    <t>70987866</t>
  </si>
  <si>
    <t>Mateřská škola Stříbrnice, okres Uherské Hradiště, příspěvková organizace</t>
  </si>
  <si>
    <t>600123227</t>
  </si>
  <si>
    <t>70993874</t>
  </si>
  <si>
    <t>Mateřská škola Zlín, Mariánské nám. 141, příspěvková organizace</t>
  </si>
  <si>
    <t>600113523</t>
  </si>
  <si>
    <t>71007008</t>
  </si>
  <si>
    <t>Mateřská škola Martinice, okres Kroměříž</t>
  </si>
  <si>
    <t>600118258</t>
  </si>
  <si>
    <t>75022486</t>
  </si>
  <si>
    <t>Mateřská škola Lužná, okres Vsetín</t>
  </si>
  <si>
    <t>600149315</t>
  </si>
  <si>
    <t>70986193</t>
  </si>
  <si>
    <t>Mateřská škola Roštění, okres Kroměříž</t>
  </si>
  <si>
    <t>600117952</t>
  </si>
  <si>
    <t>75023598</t>
  </si>
  <si>
    <t>Mateřská škola Zlín, M. Knesla 4056, příspěvková organizace</t>
  </si>
  <si>
    <t>600113604</t>
  </si>
  <si>
    <t>71007407</t>
  </si>
  <si>
    <t>Základní škola a Mateřská škola, Uherské Hradiště, Větrná 1063, příspěvková organizace</t>
  </si>
  <si>
    <t>600124568</t>
  </si>
  <si>
    <t>70436169</t>
  </si>
  <si>
    <t>Základní škola a Mateřská škola Traplice, okres Uherské Hradiště</t>
  </si>
  <si>
    <t>600123987</t>
  </si>
  <si>
    <t>00395404</t>
  </si>
  <si>
    <t>Mateřská škola, Komenského 1721, Staré Město, okres Uherské Hradiště, příspěvková organizace</t>
  </si>
  <si>
    <t>600123596</t>
  </si>
  <si>
    <t>75022532</t>
  </si>
  <si>
    <t>Mateřská škola, Dolní Němčí, okres Uherské Hradiště</t>
  </si>
  <si>
    <t>600123821</t>
  </si>
  <si>
    <t>75022109</t>
  </si>
  <si>
    <t>Mateřská škola Zlín-Kudlov, Na Vrchovici 21, příspěvková organizace</t>
  </si>
  <si>
    <t>600112861</t>
  </si>
  <si>
    <t>71006958</t>
  </si>
  <si>
    <t>Základní škola a mateřská škola Huštěnovice, okres Uherské Hradiště</t>
  </si>
  <si>
    <t>600124118</t>
  </si>
  <si>
    <t>75020033</t>
  </si>
  <si>
    <t>Mateřská škola Karolín, okres Kroměříž</t>
  </si>
  <si>
    <t>600117766</t>
  </si>
  <si>
    <t>75022745</t>
  </si>
  <si>
    <t>Mateřská škola Pitín, okres Uherské Hradiště</t>
  </si>
  <si>
    <t>600123421</t>
  </si>
  <si>
    <t>75022176</t>
  </si>
  <si>
    <t>Mateřská škola Medlovice, okres Uherské Hradiště, příspěvková organizace</t>
  </si>
  <si>
    <t>600123332</t>
  </si>
  <si>
    <t>75023636</t>
  </si>
  <si>
    <t>Mateřská škola Horní Němčí, okres Uherské Hradiště</t>
  </si>
  <si>
    <t>600123286</t>
  </si>
  <si>
    <t>70993947</t>
  </si>
  <si>
    <t>Základní škola a Mateřská škola Slopné, okres Zlín, příspěvková organizace</t>
  </si>
  <si>
    <t>600114074</t>
  </si>
  <si>
    <t>75020483</t>
  </si>
  <si>
    <t>Základní škola a Mateřská škola Sehradice, okres Zlín, příspěvková organizace</t>
  </si>
  <si>
    <t>600113876</t>
  </si>
  <si>
    <t>70980039</t>
  </si>
  <si>
    <t>Mateřská škola Zborovice, příspěvková organizace, okres Kroměříž</t>
  </si>
  <si>
    <t>600118231</t>
  </si>
  <si>
    <t>75021692</t>
  </si>
  <si>
    <t>Mateřská škola Vlachovice, okres Zlín, příspěvková organizace</t>
  </si>
  <si>
    <t>600113809</t>
  </si>
  <si>
    <t>70995451</t>
  </si>
  <si>
    <t>Mateřská škola, Polešovice, okres Uherské Hradiště, příspěvková organizace</t>
  </si>
  <si>
    <t>600123430</t>
  </si>
  <si>
    <t>75022923</t>
  </si>
  <si>
    <t>Mateřská škola Zlín, Dětská 4698, příspěvková organizace</t>
  </si>
  <si>
    <t>600112829</t>
  </si>
  <si>
    <t>71006974</t>
  </si>
  <si>
    <t>Mateřská škola Zlín, Kúty 1963, příspěvková organizace</t>
  </si>
  <si>
    <t>600112870</t>
  </si>
  <si>
    <t>71007661</t>
  </si>
  <si>
    <t>Základní škola a Mateřská škola Bratřejov, okres Zlín</t>
  </si>
  <si>
    <t>600114384</t>
  </si>
  <si>
    <t>70984875</t>
  </si>
  <si>
    <t>Mateřská škola Zlín, Potoky 4224, příspěvková organizace</t>
  </si>
  <si>
    <t>600113418</t>
  </si>
  <si>
    <t>71007393</t>
  </si>
  <si>
    <t>Základní škola a Mateřská škola Kněžpole, okres Uherské Hradiště, příspěvková organizace</t>
  </si>
  <si>
    <t>600124088</t>
  </si>
  <si>
    <t>75023601</t>
  </si>
  <si>
    <t>Mateřská škola Ublo, okres Zlín</t>
  </si>
  <si>
    <t>600113337</t>
  </si>
  <si>
    <t>70984034</t>
  </si>
  <si>
    <t>Mateřská škola, Uherské Hradiště, Svatováclavská 943, příspěvková organizace</t>
  </si>
  <si>
    <t>600123090</t>
  </si>
  <si>
    <t>70993360</t>
  </si>
  <si>
    <t>Mateřská škola Břestek, okres Uherské Hradiště</t>
  </si>
  <si>
    <t>600123561</t>
  </si>
  <si>
    <t>75020629</t>
  </si>
  <si>
    <t>Mateřská škola Otrokovice, příspěvková organizace</t>
  </si>
  <si>
    <t>600113574</t>
  </si>
  <si>
    <t>75020203</t>
  </si>
  <si>
    <t>Základní škola a Mateřská škola Pozděchov, okres Vsetín</t>
  </si>
  <si>
    <t>600149943</t>
  </si>
  <si>
    <t>70918449</t>
  </si>
  <si>
    <t>Mateřská škola, Uherský Ostroh, Sídliště 836, okres Uherské Hradiště, příspěvková organizace</t>
  </si>
  <si>
    <t>600123928</t>
  </si>
  <si>
    <t>70938156</t>
  </si>
  <si>
    <t>Základní škola a Mateřská škola Chvalčov, okres Kroměříž, příspěvková organizace</t>
  </si>
  <si>
    <t>600118452</t>
  </si>
  <si>
    <t>70992258</t>
  </si>
  <si>
    <t>Mateřská škola Valašské Meziříčí, Kraiczova 362, okres Vsetín, příspěvková organizace</t>
  </si>
  <si>
    <t>600148742</t>
  </si>
  <si>
    <t>47863757</t>
  </si>
  <si>
    <t>Mateřská škola Nový Hrozenkov-Vranča 312, okres Vsetín</t>
  </si>
  <si>
    <t>600149145</t>
  </si>
  <si>
    <t>70937559</t>
  </si>
  <si>
    <t>Mateřská škola Růžďka, okres Vsetín, příspěvková organizace</t>
  </si>
  <si>
    <t>600149242</t>
  </si>
  <si>
    <t>70918333</t>
  </si>
  <si>
    <t>Základní škola a Mateřská škola Jana Amose Komenského, Komňa 169, okres Uherské Hradiště</t>
  </si>
  <si>
    <t>600124207</t>
  </si>
  <si>
    <t>70999724</t>
  </si>
  <si>
    <t>Mateřská škola Valašské Meziříčí, Hrachovec 210, okres Vsetín, příspěvková organizace</t>
  </si>
  <si>
    <t>600149340</t>
  </si>
  <si>
    <t>70920702</t>
  </si>
  <si>
    <t>Mateřská škola Slavičín - Malé Pole, příspěvková organizace</t>
  </si>
  <si>
    <t>600113493</t>
  </si>
  <si>
    <t>70871531</t>
  </si>
  <si>
    <t>Mateřská škola Veletiny, okres Uherské Hradiště</t>
  </si>
  <si>
    <t>600123308</t>
  </si>
  <si>
    <t>75023164</t>
  </si>
  <si>
    <t>Mateřská škola Sluníčko Holešov</t>
  </si>
  <si>
    <t>600118118</t>
  </si>
  <si>
    <t>70993696</t>
  </si>
  <si>
    <t>Mateřská škola Zlín, Sokolská 3961, příspěvková organizace</t>
  </si>
  <si>
    <t>600112888</t>
  </si>
  <si>
    <t>71007504</t>
  </si>
  <si>
    <t>Mateřská škola Lačnov, okres Vsetín</t>
  </si>
  <si>
    <t>600149005</t>
  </si>
  <si>
    <t>70985341</t>
  </si>
  <si>
    <t xml:space="preserve">Mateřská škola, Nedachlebice, okres Uherské Hradiště, příspěvková organizace </t>
  </si>
  <si>
    <t>600123341</t>
  </si>
  <si>
    <t>71000429</t>
  </si>
  <si>
    <t>Mateřská škola Zlín, Slovenská 1808, příspěvková organizace</t>
  </si>
  <si>
    <t>600113001</t>
  </si>
  <si>
    <t>71007598</t>
  </si>
  <si>
    <t>Základní škola a mateřská škola Pravčice, okres Kroměříž</t>
  </si>
  <si>
    <t>600118711</t>
  </si>
  <si>
    <t>70997870</t>
  </si>
  <si>
    <t>Mateřská škola 1. máje 1153, Rožnov p.R., příspěvková organizace</t>
  </si>
  <si>
    <t>600149498</t>
  </si>
  <si>
    <t>64123294</t>
  </si>
  <si>
    <t>Mateřská škola Zlín, Návesní 64, příspěvková organizace</t>
  </si>
  <si>
    <t>600112900</t>
  </si>
  <si>
    <t>71007024</t>
  </si>
  <si>
    <t>Mateřská škola Dřínov, okres Kroměříž, příspěvková organizace</t>
  </si>
  <si>
    <t>600118002</t>
  </si>
  <si>
    <t>70989877</t>
  </si>
  <si>
    <t>Základní škola a mateřská škola Kladeruby, okres Vsetín, příspěvková organizace</t>
  </si>
  <si>
    <t>600149820</t>
  </si>
  <si>
    <t>70918261</t>
  </si>
  <si>
    <t>Mateřská škola, Uherský Brod, Mariánské náměstí 16, okres Uherské Hradiště</t>
  </si>
  <si>
    <t>600123898</t>
  </si>
  <si>
    <t>70991979</t>
  </si>
  <si>
    <t>Základní škola a Mateřská škola Uherský Brod-Havřice, příspěvková organizace</t>
  </si>
  <si>
    <t>600124291</t>
  </si>
  <si>
    <t>70932298</t>
  </si>
  <si>
    <t>Mateřská škola Bánov, příspěvková organizace, okres Uherské Hradiště</t>
  </si>
  <si>
    <t>600123138</t>
  </si>
  <si>
    <t>75022222</t>
  </si>
  <si>
    <t>Mateřská škola Velké Karlovice, okres Vsetín, příspěvková organizace</t>
  </si>
  <si>
    <t>600149374</t>
  </si>
  <si>
    <t>70938024</t>
  </si>
  <si>
    <t>Základní škola a Mateřská škola Březnice, okres Zlín, příspěvková organizace</t>
  </si>
  <si>
    <t>600113949</t>
  </si>
  <si>
    <t>75021307</t>
  </si>
  <si>
    <t>Základní škola a Mateřská škola Uherské Hradiště, Šafaříkova</t>
  </si>
  <si>
    <t>600025772</t>
  </si>
  <si>
    <t>60370432</t>
  </si>
  <si>
    <t>Mateřská škola Kostelany nad Moravou, okres Uherské Hradiště, příspěvková organizace</t>
  </si>
  <si>
    <t>600123588</t>
  </si>
  <si>
    <t>70982708</t>
  </si>
  <si>
    <t>Mateřská škola Janová</t>
  </si>
  <si>
    <t>600150127</t>
  </si>
  <si>
    <t>71005366</t>
  </si>
  <si>
    <t>Mateřská škola Nedašova Lhota, okres Zlín, příspěvková organizace</t>
  </si>
  <si>
    <t>600113736</t>
  </si>
  <si>
    <t>75022681</t>
  </si>
  <si>
    <t>Mateřská škola Babice, příspěvková organizace, okres Uherské Hradiště</t>
  </si>
  <si>
    <t>600123111</t>
  </si>
  <si>
    <t>75020912</t>
  </si>
  <si>
    <t>Mateřská škola Velehrad, příspěvková organizace</t>
  </si>
  <si>
    <t>600123677</t>
  </si>
  <si>
    <t>75020602</t>
  </si>
  <si>
    <t>Základní škola a Mateřská škola Suchá Loz, okres Uherské Hradiště, příspěvková organizace</t>
  </si>
  <si>
    <t>600124177</t>
  </si>
  <si>
    <t>75023911</t>
  </si>
  <si>
    <t>Mateřská škola Střížovice, okres Kroměříž</t>
  </si>
  <si>
    <t>600117758</t>
  </si>
  <si>
    <t>75021218</t>
  </si>
  <si>
    <t>Mateřská škola Štítná nad Vláří, okres Zlín</t>
  </si>
  <si>
    <t>600113370</t>
  </si>
  <si>
    <t>71005595</t>
  </si>
  <si>
    <t>Mateřská škola Pornice, okres Kroměříž, příspěvková organizace</t>
  </si>
  <si>
    <t>600118274</t>
  </si>
  <si>
    <t>70992207</t>
  </si>
  <si>
    <t>Mateřská škola Hradčovice, okres Uherské Hradiště, příspěvková organizace</t>
  </si>
  <si>
    <t>600123294</t>
  </si>
  <si>
    <t>75020751</t>
  </si>
  <si>
    <t>Mateřská škola Boršice, příspěvková organizace</t>
  </si>
  <si>
    <t>691008833</t>
  </si>
  <si>
    <t>04679342</t>
  </si>
  <si>
    <t>Mateřská škola, Holešov, Grohova 1392, okres Kroměříž</t>
  </si>
  <si>
    <t>600117561</t>
  </si>
  <si>
    <t>70998892</t>
  </si>
  <si>
    <t>Základní škola a Mateřská škola Loukov, okres Kroměříž</t>
  </si>
  <si>
    <t>600118436</t>
  </si>
  <si>
    <t>70983437</t>
  </si>
  <si>
    <t>Mateřská škola Zlín, tř. Tomáše Bati 1285, příspěvková organizace</t>
  </si>
  <si>
    <t>600112918</t>
  </si>
  <si>
    <t>71007521</t>
  </si>
  <si>
    <t>Mateřská škola Horní Lhota, okres Zlín, příspěvková organizace</t>
  </si>
  <si>
    <t>600113035</t>
  </si>
  <si>
    <t>75020611</t>
  </si>
  <si>
    <t>Mateřská škola Poteč, příspěvková organizace</t>
  </si>
  <si>
    <t>600113779</t>
  </si>
  <si>
    <t>71005641</t>
  </si>
  <si>
    <t>Mateřská škola, Uherský Brod, Svatopluka Čecha 1528, okres Uherské Hradiště</t>
  </si>
  <si>
    <t>600123901</t>
  </si>
  <si>
    <t>70991910</t>
  </si>
  <si>
    <t>Základní škola a mateřská škola, Třinec, Kaštanová 412, příspěvková organizace</t>
  </si>
  <si>
    <t>00847135</t>
  </si>
  <si>
    <t xml:space="preserve">Mateřská škola Studénka, Komenského 700, příspěvková organizace </t>
  </si>
  <si>
    <t>00848671</t>
  </si>
  <si>
    <t>Základní škola a Mateřská škola Zátor, příspěvková organizace</t>
  </si>
  <si>
    <t>00852627</t>
  </si>
  <si>
    <t>Mateřská škola Slezská Ostrava, Zámostní 31, příspěvková organizace</t>
  </si>
  <si>
    <t>04187997</t>
  </si>
  <si>
    <t>Mateřská škola Orlová-Lutyně Ke Studánce 1033 okres Karviná, příspěvková organizace</t>
  </si>
  <si>
    <t>06390757</t>
  </si>
  <si>
    <t>Mateřská škola Pohoda Sviadnov</t>
  </si>
  <si>
    <t>07263007</t>
  </si>
  <si>
    <t>Základní škola a Mateřská škola Nový Jičín, Jubilejní 3, příspěvková organizace</t>
  </si>
  <si>
    <t>45214859</t>
  </si>
  <si>
    <t>Mateřská škola Krnov, Mikulášská 8, okres Bruntál, příspěvková organizace</t>
  </si>
  <si>
    <t>45234612</t>
  </si>
  <si>
    <t>Mateřská škola Krnov, Žižkova 34, okres Bruntál, příspěvková organizace</t>
  </si>
  <si>
    <t>45234621</t>
  </si>
  <si>
    <t xml:space="preserve">Základní škola a Mateřská škola Sedlnice </t>
  </si>
  <si>
    <t>47658088</t>
  </si>
  <si>
    <t>Mateřská škola křesťanská Opava, Mnišská - příspěvková organizace</t>
  </si>
  <si>
    <t>47813237</t>
  </si>
  <si>
    <t>Základní škola a Mateřská škola Družby, Karviná, příspěvková organizace</t>
  </si>
  <si>
    <t>48004472</t>
  </si>
  <si>
    <t>Základní škola a Mateřská škola U Studny, Karviná, příspěvková organizace</t>
  </si>
  <si>
    <t>48004511</t>
  </si>
  <si>
    <t>Základní škola a Mateřská škola U Lesa, Karviná, příspěvková organizace</t>
  </si>
  <si>
    <t>48004529</t>
  </si>
  <si>
    <t>Základní škola a Mateřská škola Cihelní, Karviná, příspěvková organizace</t>
  </si>
  <si>
    <t>48004537</t>
  </si>
  <si>
    <t>Základní škola a Mateřská škola Školská, Karviná, příspěvková organizace</t>
  </si>
  <si>
    <t>48004545</t>
  </si>
  <si>
    <t>Základní škola a Mateřská škola Majakovského, Karviná, příspěvková organizace</t>
  </si>
  <si>
    <t>48004561</t>
  </si>
  <si>
    <t xml:space="preserve">Základní škola a Mateřská škola Bruzovice </t>
  </si>
  <si>
    <t>48772569</t>
  </si>
  <si>
    <t>Mateřská škola Orlová-Lutyně Okružní 917 okres Karviná, příspěvková organizace</t>
  </si>
  <si>
    <t>48806188</t>
  </si>
  <si>
    <t>Mateřská škola Vratimov, Na Vyhlídce 25</t>
  </si>
  <si>
    <t>60043733</t>
  </si>
  <si>
    <t>Mateřská škola Mateřídouška, Frýdek-Místek, J. Božana 3141</t>
  </si>
  <si>
    <t>60046091</t>
  </si>
  <si>
    <t>Základní škola a Mateřská škola Štramberk</t>
  </si>
  <si>
    <t>60336293</t>
  </si>
  <si>
    <t>Masarykova základní škola a mateřská škola Český Těšín</t>
  </si>
  <si>
    <t>60784512</t>
  </si>
  <si>
    <t>Mateřská škola Slunečnice, Krnov, příspěvková organizace</t>
  </si>
  <si>
    <t>60802677</t>
  </si>
  <si>
    <t>Základní škola Mjr. Ambrože Bílka a Mateřská škola Metylovice, příspěvková organizace</t>
  </si>
  <si>
    <t>61963682</t>
  </si>
  <si>
    <t>Mateřská škola Havířov - Město Čs. armády 5/201</t>
  </si>
  <si>
    <t>61988561</t>
  </si>
  <si>
    <t>Mateřská škola Havířov - Šumbark Petřvaldská 32/262</t>
  </si>
  <si>
    <t>61988570</t>
  </si>
  <si>
    <t>Mateřská škola Havířov - Šumbark Moravská 14/404, příspěvková organizace</t>
  </si>
  <si>
    <t>61988588</t>
  </si>
  <si>
    <t>Mateřská škola Havířov - Šumbark Mládí 23/1147</t>
  </si>
  <si>
    <t>61988596</t>
  </si>
  <si>
    <t>Mateřská škola Havířov - Město Horymírova 7/1194</t>
  </si>
  <si>
    <t>61988634</t>
  </si>
  <si>
    <t>Masarykova základní škola a Mateřská škola Bohumín Seifertova 601 okres Karviná, příspěvková organizace</t>
  </si>
  <si>
    <t>61988677</t>
  </si>
  <si>
    <t>Mateřská škola Havířov - Podlesí Balzacova 2/1190</t>
  </si>
  <si>
    <t>61988685</t>
  </si>
  <si>
    <t>Mateřská škola Havířov - Město Puškinova 7a/908</t>
  </si>
  <si>
    <t>61988707</t>
  </si>
  <si>
    <t>Mateřská škola Havířov - Město Radniční 7/619</t>
  </si>
  <si>
    <t>61988715</t>
  </si>
  <si>
    <t>Základní škola a mateřská škola Ostrava, Ostrčilova 10, příspěvková organizace</t>
  </si>
  <si>
    <t>61989037</t>
  </si>
  <si>
    <t>Mateřská škola, Ostrava-Poruba, Čs. exilu 670, příspěvková organizace</t>
  </si>
  <si>
    <t>61989151</t>
  </si>
  <si>
    <t>Mateřská škola Trojlístek Nový Jičín, Máchova 62, příspěvková organizace</t>
  </si>
  <si>
    <t>62330101</t>
  </si>
  <si>
    <t>Mateřská škola Sady Nový Jičín, Revoluční 52, příspěvková organizace</t>
  </si>
  <si>
    <t>62330128</t>
  </si>
  <si>
    <t>Základní škola a Mateřská škola Borovského, Karviná, příspěvková organizace</t>
  </si>
  <si>
    <t>62331353</t>
  </si>
  <si>
    <t>Základní škola a Mateřská škola Mendelova, Karviná, příspěvková organizace</t>
  </si>
  <si>
    <t>62331388</t>
  </si>
  <si>
    <t>Základní škola a Mateřská škola Dělnická, Karviná, příspěvková organizace</t>
  </si>
  <si>
    <t>62331418</t>
  </si>
  <si>
    <t>Mateřská škola Bruntál, Okružní 23</t>
  </si>
  <si>
    <t>62352768</t>
  </si>
  <si>
    <t>Mateřská škola Krnov, Jiráskova 43, okres Bruntál, příspěvková organizace</t>
  </si>
  <si>
    <t>63024578</t>
  </si>
  <si>
    <t>Mateřská škola Ostrava, Na Jízdárně 19a, příspěvková organizace</t>
  </si>
  <si>
    <t>63029049</t>
  </si>
  <si>
    <t>Základní škola a mateřská škola Frýdek-Místek, Jana Čapka 2555</t>
  </si>
  <si>
    <t>64120341</t>
  </si>
  <si>
    <t>Mateřská škola Kamarád, Příbor, Frenštátská 1370</t>
  </si>
  <si>
    <t>64125891</t>
  </si>
  <si>
    <t>Mateřská škola Havířov - Město U Stromovky 60</t>
  </si>
  <si>
    <t>65890698</t>
  </si>
  <si>
    <t>Mateřská škola Havířov - Město Lípová 15</t>
  </si>
  <si>
    <t>65890701</t>
  </si>
  <si>
    <t>Mateřská škola Orlová-Lutyně Na Vyhlídce 1143 okres Karviná, příspěvková organizace</t>
  </si>
  <si>
    <t>66182531</t>
  </si>
  <si>
    <t>Mateřská škola Ostrava, Špálova 32, příspěvková organizace</t>
  </si>
  <si>
    <t>66934885</t>
  </si>
  <si>
    <t>Základní škola a mateřská škola  Ostrava-Výškovice, Šeříková 33, příspěvková organizace</t>
  </si>
  <si>
    <t>70631786</t>
  </si>
  <si>
    <t>Jubilejní Masarykova základní škola a mateřská škola, Třinec, příspěvková organizace</t>
  </si>
  <si>
    <t>70640009</t>
  </si>
  <si>
    <t>Základní škola a mateřská škola Dobratice, okres Frýdek-Místek, příspěvková organizace</t>
  </si>
  <si>
    <t>70640017</t>
  </si>
  <si>
    <t>Mateřská škola Jablunkov, Školní 800, příspěvková organizace</t>
  </si>
  <si>
    <t>70640041</t>
  </si>
  <si>
    <t>Mateřská škola - Przedszkole Jablunkov, Školní 800, příspěvková organizace</t>
  </si>
  <si>
    <t>70640050</t>
  </si>
  <si>
    <t>Mateřská škola Vendryně č. 1, okres Frýdek-Místek, příspěvková organizace</t>
  </si>
  <si>
    <t>70640246</t>
  </si>
  <si>
    <t>Základní škola a Mateřská škola Písečná, příspěvková organizace</t>
  </si>
  <si>
    <t>70640289</t>
  </si>
  <si>
    <t>Základní škola a Mateřská škola Úvalno, okres Bruntál, příspěvková organizace</t>
  </si>
  <si>
    <t>70640301</t>
  </si>
  <si>
    <t>Základní škola a mateřská škola Ostrava - Svinov, příspěvková organizace</t>
  </si>
  <si>
    <t>70641871</t>
  </si>
  <si>
    <t>Základní škola a Mateřská škola Jindřichov, okres Bruntál</t>
  </si>
  <si>
    <t>70645469</t>
  </si>
  <si>
    <t>Mateřská škola Vyšní Lhoty, okres Frýdek-Místek, příspěvková organizace</t>
  </si>
  <si>
    <t>70645965</t>
  </si>
  <si>
    <t>Základní škola a Mateřská škola Kozlovice, příspěvková organizace</t>
  </si>
  <si>
    <t>70914966</t>
  </si>
  <si>
    <t>Waldorfská základní škola a mateřská škola Ostrava, příspěvková organizace</t>
  </si>
  <si>
    <t>70933944</t>
  </si>
  <si>
    <t>Mateřská škola Ostrava, Varenská 2a, příspěvková organizace</t>
  </si>
  <si>
    <t>70934002</t>
  </si>
  <si>
    <t>Mateřská škola Kravaře, Kouty, příspěvková organizace</t>
  </si>
  <si>
    <t>70940061</t>
  </si>
  <si>
    <t>Základní škola a Mateřská škola Leoše Janáčka Hukvaldy, příspěvková organizace</t>
  </si>
  <si>
    <t>70946906</t>
  </si>
  <si>
    <t>Mateřská škola Havířov - Prostřední Suchá U Topolů 3/688, příspěvková organizace</t>
  </si>
  <si>
    <t>70958203</t>
  </si>
  <si>
    <t>Mateřská škola Havířov - Podlesí E. Holuba 7/1403, příspěvková organizace</t>
  </si>
  <si>
    <t>70958220</t>
  </si>
  <si>
    <t>Mateřská škola Havířov - Podlesí Přímá 8/1333, příspěvková organizace</t>
  </si>
  <si>
    <t>70958246</t>
  </si>
  <si>
    <t>Mateřská škola Havířov - Šumbark U Jeslí 4/894, příspěvková organizace</t>
  </si>
  <si>
    <t>70958262</t>
  </si>
  <si>
    <t>Mateřská škola "U kamarádů", Havířov-Podlesí Čelakovského 4/1240, příspěvková organizace</t>
  </si>
  <si>
    <t>70958289</t>
  </si>
  <si>
    <t>Mateřská škola Stěbořice, příspěvková organizace</t>
  </si>
  <si>
    <t>70965633</t>
  </si>
  <si>
    <t>Základní škola a mateřská škola Ostrava - Bělský Les, B. Dvorského 1, příspěvková organizace</t>
  </si>
  <si>
    <t>70978352</t>
  </si>
  <si>
    <t>Mateřská škola Starý Jičín, příspěvková organizace</t>
  </si>
  <si>
    <t>70982015</t>
  </si>
  <si>
    <t>Masarykova základní škola a mateřská škola Melč, okres Opava, příspěvková organizace</t>
  </si>
  <si>
    <t>70982741</t>
  </si>
  <si>
    <t>Mateřská škola, Třinec, Slezská 778, příspěvková organizace</t>
  </si>
  <si>
    <t>70983674</t>
  </si>
  <si>
    <t>Základní škola a mateřská škola, Třinec, Oldřichovice 275, příspěvková organizace</t>
  </si>
  <si>
    <t>70983739</t>
  </si>
  <si>
    <t>Základní škola a mateřská škola Staré Město, okres Frýdek-Místek, příspěvková organizace</t>
  </si>
  <si>
    <t>70983950</t>
  </si>
  <si>
    <t>Mateřská škola Kateřinice, příspěvková organizace</t>
  </si>
  <si>
    <t>70984123</t>
  </si>
  <si>
    <t>Mateřská škola U Dvoru, příspěvková organizace</t>
  </si>
  <si>
    <t>70984204</t>
  </si>
  <si>
    <t>Mateřská škola Hradec nad Moravicí, okres Opava, příspěvková organizace</t>
  </si>
  <si>
    <t>70984352</t>
  </si>
  <si>
    <t>Mateřská škola, Ostrava-Poruba, Nezvalovo nám. 856, příspěvková organizace</t>
  </si>
  <si>
    <t>70984379</t>
  </si>
  <si>
    <t>Základní škola a Mateřská škola Březová, okres Opava, příspěvková organizace</t>
  </si>
  <si>
    <t>70984557</t>
  </si>
  <si>
    <t>Mateřská škola, Ostrava-Poruba, Dětská 920, příspěvková organizace</t>
  </si>
  <si>
    <t>70984646</t>
  </si>
  <si>
    <t>Mateřská škola, Ostrava-Poruba, Sokolovská 1168, příspěvková organizace</t>
  </si>
  <si>
    <t>70984654</t>
  </si>
  <si>
    <t>Mateřská škola, Ostrava-Poruba, Ukrajinská 1530-1531, příspěvková organizace</t>
  </si>
  <si>
    <t>70984662</t>
  </si>
  <si>
    <t>Mateřská škola, Ostrava-Poruba, Oty Synka 1834, příspěvková organizace</t>
  </si>
  <si>
    <t>70984689</t>
  </si>
  <si>
    <t>Mateřská škola, Ostrava-Poruba, V. Makovského 4429, příspěvková organizace</t>
  </si>
  <si>
    <t>70984697</t>
  </si>
  <si>
    <t>Mateřská škola Lhotka, příspěvková organizace</t>
  </si>
  <si>
    <t>70985316</t>
  </si>
  <si>
    <t>Základní škola a Mateřská škola Hošťálkovy, okres Bruntál, příspěvková organizace</t>
  </si>
  <si>
    <t>70988579</t>
  </si>
  <si>
    <t>Mateřská škola, Klubíčko Ostrava - Hrabová, Příborská 28, příspěvková organizace</t>
  </si>
  <si>
    <t>70989079</t>
  </si>
  <si>
    <t>Mateřská škola Bocanovice 19, okres Frýdek-Místek, příspěvková organizace</t>
  </si>
  <si>
    <t>70989443</t>
  </si>
  <si>
    <t>Základní škola a Mateřská škola Horní Bludovice, příspěvková organizace</t>
  </si>
  <si>
    <t>70989800</t>
  </si>
  <si>
    <t>Mateřská škola Ostrava-Plesná - příspěvková organizace</t>
  </si>
  <si>
    <t>70991081</t>
  </si>
  <si>
    <t>Mateřská škola Bordovice, příspěvková organizace</t>
  </si>
  <si>
    <t>70992711</t>
  </si>
  <si>
    <t>Mateřská škola Krmelín, příspěvková organizace</t>
  </si>
  <si>
    <t>70992932</t>
  </si>
  <si>
    <t>Mateřská škola Slezská Ostrava, Požární 8, příspěvková organizace</t>
  </si>
  <si>
    <t>70995281</t>
  </si>
  <si>
    <t>Mateřská škola Vítkov, Husova 629, okres Opava, příspěvková organizace</t>
  </si>
  <si>
    <t>70996288</t>
  </si>
  <si>
    <t>Mateřská škola Rychvald, Mírová 1744, okres Karviná, příspěvková organizace</t>
  </si>
  <si>
    <t>70998426</t>
  </si>
  <si>
    <t>Základní škola a Mateřská škola Opava-Komárov - příspěvková organizace</t>
  </si>
  <si>
    <t>70999163</t>
  </si>
  <si>
    <t>Základní škola a Mateřská škola Opava-Malé Hoštice - příspěvková organizace</t>
  </si>
  <si>
    <t>70999368</t>
  </si>
  <si>
    <t>Mateřská škola Skotnice, příspěvková organizace</t>
  </si>
  <si>
    <t>70999406</t>
  </si>
  <si>
    <t>Mateřská škola Ostrava-Nová Bělá, Na Pláni 2, příspěvková organizace</t>
  </si>
  <si>
    <t>70999457</t>
  </si>
  <si>
    <t>Mateřská škola Opava, Pekařská-příspěvková organizace</t>
  </si>
  <si>
    <t>70999686</t>
  </si>
  <si>
    <t>Mateřská škola Sedmikrásky, Opava, příspěvková organizace</t>
  </si>
  <si>
    <t>70999953</t>
  </si>
  <si>
    <t>Základní škola a mateřská škola Hať, příspěvková organizace</t>
  </si>
  <si>
    <t>71000011</t>
  </si>
  <si>
    <t>Mateřská škola Srdíčko Opava, Zborovská-příspěvková organizace</t>
  </si>
  <si>
    <t>71000194</t>
  </si>
  <si>
    <t>Mateřská škola Budišov nad Budišovkou, okres Opava, příspěvková organizace</t>
  </si>
  <si>
    <t>71002537</t>
  </si>
  <si>
    <t>Mateřská škola Ostrava - Martinov, příspěvková organizace</t>
  </si>
  <si>
    <t>71004629</t>
  </si>
  <si>
    <t>Mateřská škola, Ostrava-Michálkovice, Sládečkova 80</t>
  </si>
  <si>
    <t>71005293</t>
  </si>
  <si>
    <t>Mateřská škola Markvartovice, příspěvková organizace</t>
  </si>
  <si>
    <t>71185763</t>
  </si>
  <si>
    <t>Firemní školka města Ostravy, příspěvková organizace</t>
  </si>
  <si>
    <t>71294155</t>
  </si>
  <si>
    <t>Základní škola a Mateřská škola Prameny, Karviná, příspěvková organizace</t>
  </si>
  <si>
    <t>72035480</t>
  </si>
  <si>
    <t>Mateřská škola Čeladenská beruška, příspěvková organizace</t>
  </si>
  <si>
    <t>72069899</t>
  </si>
  <si>
    <t>Mateřská škola Slezská Ostrava, Komerční 22a, příspěvková organizace</t>
  </si>
  <si>
    <t>72542713</t>
  </si>
  <si>
    <t>Mateřská škola Slezská Ostrava, Bohumínská 68, příspěvková organizace</t>
  </si>
  <si>
    <t>72542721</t>
  </si>
  <si>
    <t>Základní škola a mateřská škola Český Těšín Kontešinec, příspěvková organizace</t>
  </si>
  <si>
    <t>72545917</t>
  </si>
  <si>
    <t>Základní škola T. G. Masaryka a Mateřská škola Komorní Lhotka, příspěvková organizace</t>
  </si>
  <si>
    <t>73184209</t>
  </si>
  <si>
    <t>Základní škola a Mateřská škola Hladké Životice, příspěvková organizace</t>
  </si>
  <si>
    <t>73184322</t>
  </si>
  <si>
    <t>Mateřská škola Pražmo, příspěvková organizace, okres Frýdek-Místek</t>
  </si>
  <si>
    <t>73184365</t>
  </si>
  <si>
    <t xml:space="preserve">Základní škola a Mateřská škola Slatina, okres Nový Jičín, příspěvková organizace </t>
  </si>
  <si>
    <t>73184667</t>
  </si>
  <si>
    <t>Základní škola a mateřská škola Kozmice, okres Opava, příspěvková organizace</t>
  </si>
  <si>
    <t>73184918</t>
  </si>
  <si>
    <t>Mateřská škola Bílov, příspěvková organizace</t>
  </si>
  <si>
    <t>75026210</t>
  </si>
  <si>
    <t>Základní škola a Mateřská škola Lichnov, okres Brutnál, příspěvková organizace</t>
  </si>
  <si>
    <t>75026236</t>
  </si>
  <si>
    <t>Mateřská škola Paskov, příspěvková organizace</t>
  </si>
  <si>
    <t>75026279</t>
  </si>
  <si>
    <t>Mateřská škola Doubrava, okres Karviná, příspěvková organizace</t>
  </si>
  <si>
    <t>75026368</t>
  </si>
  <si>
    <t>Mateřská škola Brušperk, Sportovní 520, příspěvková organizace</t>
  </si>
  <si>
    <t>75026431</t>
  </si>
  <si>
    <t>Základní škola a Mateřská škola Razová, příspěvková organizace</t>
  </si>
  <si>
    <t>75026554</t>
  </si>
  <si>
    <t>Základní škola a mateřská škola s polským vyučovacím jazykem Orlová, příspěvková organizace</t>
  </si>
  <si>
    <t>75026694</t>
  </si>
  <si>
    <t>Základní škola a mateřská škola Písek, příspěvková organizace</t>
  </si>
  <si>
    <t>75026937</t>
  </si>
  <si>
    <t>Základní škola a Mateřská škola Šenov u Nového Jičína, příspěvková organizace</t>
  </si>
  <si>
    <t>75027003</t>
  </si>
  <si>
    <t>Základní škola a Mateřská škola Brumovice, okres Opava, příspěvková organizace</t>
  </si>
  <si>
    <t>75027054</t>
  </si>
  <si>
    <t>Základní škola a Mateřská škola Jakubčovice nad Odrou okres Nový Jičín, příspěvková organizace</t>
  </si>
  <si>
    <t>75027062</t>
  </si>
  <si>
    <t>Základní škola a mateřská škola Hlučín-Darkovičky, příspěvková organizace</t>
  </si>
  <si>
    <t>75027135</t>
  </si>
  <si>
    <t>Mateřská škola Hlučín, Severní, příspěvková organizace</t>
  </si>
  <si>
    <t>75027151</t>
  </si>
  <si>
    <t>Základní škola a Mateřská škola Skřipov, okres Opava, příspěvková organizace</t>
  </si>
  <si>
    <t>75027186</t>
  </si>
  <si>
    <t>Základní škola a Mateřská škola Stará Ves, okres Bruntál, příspěvková organizace</t>
  </si>
  <si>
    <t>75027232</t>
  </si>
  <si>
    <t>Základní škola a Mateřská škola Bukovec, příspěvková organizace</t>
  </si>
  <si>
    <t>75027283</t>
  </si>
  <si>
    <t>Mateřská škola Ostrava, Blahoslavova 6, příspěvková organizace</t>
  </si>
  <si>
    <t>75027305</t>
  </si>
  <si>
    <t>Mateřská škola Ostrava, Dvořákova 4, příspěvková organizace</t>
  </si>
  <si>
    <t>75027313</t>
  </si>
  <si>
    <t>Mateřská škola Ostrava, Křižíkova 18, příspěvková organizace</t>
  </si>
  <si>
    <t>75027330</t>
  </si>
  <si>
    <t>Mateřská škola Ostrava, Poděbradova 19, příspěvková organizace</t>
  </si>
  <si>
    <t>75027348</t>
  </si>
  <si>
    <t>Mateřská škola Jistebník okres Nový Jičín, příspěvková organizace</t>
  </si>
  <si>
    <t>75027381</t>
  </si>
  <si>
    <t>Základní škola a Mateřská škola Strahovice, příspěvková organizace</t>
  </si>
  <si>
    <t>75027399</t>
  </si>
  <si>
    <t>Mateřská škola Ostrava-Vítkovice, Prokopa Velikého 37, příspěvková organizace</t>
  </si>
  <si>
    <t>75027402</t>
  </si>
  <si>
    <t>Základní škola a Mateřská škola Havířov - Životice Zelená, příspěvková organizace</t>
  </si>
  <si>
    <t>75027569</t>
  </si>
  <si>
    <t xml:space="preserve">Základní škola a Mateřská škola s polským jazykem vyučovacím Havířov - Bludovice Selská, příspěvková organizace </t>
  </si>
  <si>
    <t>75027577</t>
  </si>
  <si>
    <t xml:space="preserve">Základní škola a Mateřská škola Kujavy, okres Nový Jičín, příspěvková organizace </t>
  </si>
  <si>
    <t>75027682</t>
  </si>
  <si>
    <t>Základní škola a Mateřská škola Hostašovice, příspěvková organizace</t>
  </si>
  <si>
    <t>75027691</t>
  </si>
  <si>
    <t>Základní škola a Mateřská škola Petrovice u Karviné, příspěvková organizace</t>
  </si>
  <si>
    <t>75028913</t>
  </si>
  <si>
    <t>Základní škola a Mateřská škola Slavkov, okres Opava, příspěvková organizace</t>
  </si>
  <si>
    <t>75028981</t>
  </si>
  <si>
    <t>Základní škola a mateřská škola Vřesina, okres Opava, příspěvková organizace</t>
  </si>
  <si>
    <t>75029006</t>
  </si>
  <si>
    <t>Mateřská škola Fryčovice 451, příspěvková organizace</t>
  </si>
  <si>
    <t>75029103</t>
  </si>
  <si>
    <t>Základní škola a Mateřská škola Bohumín Bezručova 190 okres Karviná, příspěvková organizace</t>
  </si>
  <si>
    <t>75029111</t>
  </si>
  <si>
    <t>Základní škola a mateřská škola Polanka nad Odrou, příspěvková organizace</t>
  </si>
  <si>
    <t>75029162</t>
  </si>
  <si>
    <t>Mateřská škola Staré Město, okres Bruntál, příspěvková organizace</t>
  </si>
  <si>
    <t>75029294</t>
  </si>
  <si>
    <t>Mateřská škola Město Albrechtice, příspěvková organizace</t>
  </si>
  <si>
    <t>75029316</t>
  </si>
  <si>
    <t>Mateřská škola Jakartovice, příspěvková organizace</t>
  </si>
  <si>
    <t>75029383</t>
  </si>
  <si>
    <t>Mateřská škola Ostrava-Výškovice, Staňkova 33, příspěvková organizace</t>
  </si>
  <si>
    <t>75029839</t>
  </si>
  <si>
    <t>Mateřská škola Harmonie Ostrava-Hrabůvka, Zlepšovatelů 27, příspěvková organizace</t>
  </si>
  <si>
    <t>75029863</t>
  </si>
  <si>
    <t>Mateřská škola Ostrava-Hrabůvka, Adamusova 7, příspěvková organizace</t>
  </si>
  <si>
    <t>75029871</t>
  </si>
  <si>
    <t>Mateřská škola Ostrava-Dubina, A. Gavlase 12A, příspěvková organizace</t>
  </si>
  <si>
    <t>75029880</t>
  </si>
  <si>
    <t>Mateřská škola Ostrava-Stará Bělá, příspěvková organizace</t>
  </si>
  <si>
    <t>75084481</t>
  </si>
  <si>
    <t xml:space="preserve">Mateřská škola Eliška, Opava, příspěvková organizace </t>
  </si>
  <si>
    <t>47813474</t>
  </si>
  <si>
    <t>Základní škola a Mateřská škola Motýlek, Kopřivnice, Smetanova 1122, příspěvková organizace</t>
  </si>
  <si>
    <t>64125912</t>
  </si>
  <si>
    <t>Střední škola, Základní škola a Mateřská škola, Frýdek-Místek, příspěvková organizace</t>
  </si>
  <si>
    <t>69610134</t>
  </si>
  <si>
    <t>60077689</t>
  </si>
  <si>
    <t>70877599</t>
  </si>
  <si>
    <t>70986240</t>
  </si>
  <si>
    <t>70981361</t>
  </si>
  <si>
    <t>60077069</t>
  </si>
  <si>
    <t>60077077</t>
  </si>
  <si>
    <t>60077204</t>
  </si>
  <si>
    <t>70877629</t>
  </si>
  <si>
    <t>75000873</t>
  </si>
  <si>
    <t>70877602</t>
  </si>
  <si>
    <t>62537750</t>
  </si>
  <si>
    <t>62537717</t>
  </si>
  <si>
    <t>70984247</t>
  </si>
  <si>
    <t>75000407</t>
  </si>
  <si>
    <t>75001080</t>
  </si>
  <si>
    <t>70998957</t>
  </si>
  <si>
    <t>75000644</t>
  </si>
  <si>
    <t>62537385</t>
  </si>
  <si>
    <t>62537628</t>
  </si>
  <si>
    <t>70877637</t>
  </si>
  <si>
    <t>70945390</t>
  </si>
  <si>
    <t>62537741</t>
  </si>
  <si>
    <t>70877611</t>
  </si>
  <si>
    <t>62537334</t>
  </si>
  <si>
    <t>75000105</t>
  </si>
  <si>
    <t>75001349</t>
  </si>
  <si>
    <t>70983755</t>
  </si>
  <si>
    <t>60077212</t>
  </si>
  <si>
    <t>70946728</t>
  </si>
  <si>
    <t>70946736</t>
  </si>
  <si>
    <t>70946710</t>
  </si>
  <si>
    <t>70946671</t>
  </si>
  <si>
    <t>70946680</t>
  </si>
  <si>
    <t>70946698</t>
  </si>
  <si>
    <t>00583596</t>
  </si>
  <si>
    <t>00583677</t>
  </si>
  <si>
    <t>60084316</t>
  </si>
  <si>
    <t>60084391</t>
  </si>
  <si>
    <t>60084731</t>
  </si>
  <si>
    <t>71002421</t>
  </si>
  <si>
    <t>70659273</t>
  </si>
  <si>
    <t>00583707</t>
  </si>
  <si>
    <t>00583588</t>
  </si>
  <si>
    <t>62540475</t>
  </si>
  <si>
    <t>63263777</t>
  </si>
  <si>
    <t>71005200</t>
  </si>
  <si>
    <t>71002197</t>
  </si>
  <si>
    <t>70981965</t>
  </si>
  <si>
    <t>70659222</t>
  </si>
  <si>
    <t>71006761</t>
  </si>
  <si>
    <t>75001004</t>
  </si>
  <si>
    <t>70659109</t>
  </si>
  <si>
    <t>70985103</t>
  </si>
  <si>
    <t>70986657</t>
  </si>
  <si>
    <t>71005188</t>
  </si>
  <si>
    <t>60818263</t>
  </si>
  <si>
    <t>70997667</t>
  </si>
  <si>
    <t>71000330</t>
  </si>
  <si>
    <t>71000399</t>
  </si>
  <si>
    <t>75001161</t>
  </si>
  <si>
    <t>71005544</t>
  </si>
  <si>
    <t>70986827</t>
  </si>
  <si>
    <t>71000569</t>
  </si>
  <si>
    <t>48221350</t>
  </si>
  <si>
    <t>60869780</t>
  </si>
  <si>
    <t>70943842</t>
  </si>
  <si>
    <t>70943125</t>
  </si>
  <si>
    <t>70943141</t>
  </si>
  <si>
    <t>70890889</t>
  </si>
  <si>
    <t>70986584</t>
  </si>
  <si>
    <t>70992827</t>
  </si>
  <si>
    <t>70989966</t>
  </si>
  <si>
    <t>75001373</t>
  </si>
  <si>
    <t>70984301</t>
  </si>
  <si>
    <t>71010271</t>
  </si>
  <si>
    <t>70991111</t>
  </si>
  <si>
    <t>70989117</t>
  </si>
  <si>
    <t>60665211</t>
  </si>
  <si>
    <t>70993394</t>
  </si>
  <si>
    <t>71006028</t>
  </si>
  <si>
    <t>00583367</t>
  </si>
  <si>
    <t>47258365</t>
  </si>
  <si>
    <t>70873682</t>
  </si>
  <si>
    <t>60098767</t>
  </si>
  <si>
    <t>70968462</t>
  </si>
  <si>
    <t>70982767</t>
  </si>
  <si>
    <t>70988463</t>
  </si>
  <si>
    <t>60650419</t>
  </si>
  <si>
    <t>70992801</t>
  </si>
  <si>
    <t>70964581</t>
  </si>
  <si>
    <t>70994285</t>
  </si>
  <si>
    <t>75000792</t>
  </si>
  <si>
    <t>75000831</t>
  </si>
  <si>
    <t>70938326</t>
  </si>
  <si>
    <t>70934355</t>
  </si>
  <si>
    <t>00582735</t>
  </si>
  <si>
    <t>00582743</t>
  </si>
  <si>
    <t>00582778</t>
  </si>
  <si>
    <t>75001446</t>
  </si>
  <si>
    <t>70938296</t>
  </si>
  <si>
    <t>71002456</t>
  </si>
  <si>
    <t>75000164</t>
  </si>
  <si>
    <t>70934363</t>
  </si>
  <si>
    <t>70982775</t>
  </si>
  <si>
    <t>70887489</t>
  </si>
  <si>
    <t>00582590</t>
  </si>
  <si>
    <t>47268034</t>
  </si>
  <si>
    <t>71010726</t>
  </si>
  <si>
    <t>69561656</t>
  </si>
  <si>
    <t>70877807</t>
  </si>
  <si>
    <t>70877785</t>
  </si>
  <si>
    <t>70985138</t>
  </si>
  <si>
    <t>75000938</t>
  </si>
  <si>
    <t>75001365</t>
  </si>
  <si>
    <t>75001144</t>
  </si>
  <si>
    <t>70988862</t>
  </si>
  <si>
    <t>75000776</t>
  </si>
  <si>
    <t>75000709</t>
  </si>
  <si>
    <t>70988471</t>
  </si>
  <si>
    <t>70984492</t>
  </si>
  <si>
    <t>75000318</t>
  </si>
  <si>
    <t>70985022</t>
  </si>
  <si>
    <t>75001021</t>
  </si>
  <si>
    <t>Základní škola a Mateřská škola Zahájí</t>
  </si>
  <si>
    <t>70991189</t>
  </si>
  <si>
    <t>70984328</t>
  </si>
  <si>
    <t>75001101</t>
  </si>
  <si>
    <t>71007571</t>
  </si>
  <si>
    <t>75000393</t>
  </si>
  <si>
    <t>75000491</t>
  </si>
  <si>
    <t>75000652</t>
  </si>
  <si>
    <t>71012257</t>
  </si>
  <si>
    <t>75001136</t>
  </si>
  <si>
    <t>75001209</t>
  </si>
  <si>
    <t>75000695</t>
  </si>
  <si>
    <t>75000946</t>
  </si>
  <si>
    <t>70986576</t>
  </si>
  <si>
    <t>70999694</t>
  </si>
  <si>
    <t>70985111</t>
  </si>
  <si>
    <t>75000181</t>
  </si>
  <si>
    <t>75000032</t>
  </si>
  <si>
    <t>Mateřská škola ve Velešíně</t>
  </si>
  <si>
    <t>75000377</t>
  </si>
  <si>
    <t>75001179</t>
  </si>
  <si>
    <t>75001195</t>
  </si>
  <si>
    <t>70987203</t>
  </si>
  <si>
    <t>71002413</t>
  </si>
  <si>
    <t>70981981</t>
  </si>
  <si>
    <t>70982007</t>
  </si>
  <si>
    <t>75121841</t>
  </si>
  <si>
    <t>72071443</t>
  </si>
  <si>
    <t>72081619</t>
  </si>
  <si>
    <t>Mateřská škola Zlatá Koruna</t>
  </si>
  <si>
    <t>72533374</t>
  </si>
  <si>
    <t>72545526</t>
  </si>
  <si>
    <t>Mateřská škola Cvrček</t>
  </si>
  <si>
    <t>21551359</t>
  </si>
  <si>
    <t>Mateřská škola Hlincová Hora</t>
  </si>
  <si>
    <t>01893807</t>
  </si>
  <si>
    <t>Mateřská škola Řepice</t>
  </si>
  <si>
    <t>01915886</t>
  </si>
  <si>
    <t>Mateřská škola Bušanovice</t>
  </si>
  <si>
    <t>03305821</t>
  </si>
  <si>
    <t>71294783</t>
  </si>
  <si>
    <t>03360342</t>
  </si>
  <si>
    <t>Mateřská škola Libníč</t>
  </si>
  <si>
    <t>04342593</t>
  </si>
  <si>
    <t>04677773</t>
  </si>
  <si>
    <t>05165849</t>
  </si>
  <si>
    <t>86652231</t>
  </si>
  <si>
    <t>Mateřská škola Hůry</t>
  </si>
  <si>
    <t>06415075</t>
  </si>
  <si>
    <t>07163495</t>
  </si>
  <si>
    <t>07151764</t>
  </si>
  <si>
    <t>Mateřská škola pro zrakově postižené, České Budějovice, Zachariášova 5</t>
  </si>
  <si>
    <t>Mateřská škola, Čéčova 40/1, České Budějovice</t>
  </si>
  <si>
    <t>Mateřská škola Nové Hrady</t>
  </si>
  <si>
    <t>Mateřská škola Adamov, okres České Budějovice</t>
  </si>
  <si>
    <t>Mateřská škola, Větrná 24, České Budějovice</t>
  </si>
  <si>
    <t>Mateřská škola, Papírenská 23, České Budějovice</t>
  </si>
  <si>
    <t>Mateřská škola Týn nad Vltavou</t>
  </si>
  <si>
    <t>Mateřská škola, K. Štěcha 5, České Budějovice</t>
  </si>
  <si>
    <t>Mateřská škola Čakov</t>
  </si>
  <si>
    <t>Mateřská škola, Neplachova 3, České Budějovice</t>
  </si>
  <si>
    <t>Mateřská škola, U Pramene 13, České Budějovice</t>
  </si>
  <si>
    <t>Mateřská škola, Pražská 17, České Budějovice</t>
  </si>
  <si>
    <t>Mateřská škola Úsilné</t>
  </si>
  <si>
    <t>Mateřská škola Dasný</t>
  </si>
  <si>
    <t>Mateřská škola, Žár, okres České Budějovice</t>
  </si>
  <si>
    <t>Mateřská škola Srubec, okres České Budějovice</t>
  </si>
  <si>
    <t>Mateřská škola Sedlec, okr. České Budějovice</t>
  </si>
  <si>
    <t>Mateřská škola Trhové Sviny</t>
  </si>
  <si>
    <t>Mateřská škola, Dlouhá 35, České Budějovice</t>
  </si>
  <si>
    <t>Mateřská škola, Nerudova 53, České Budějovice</t>
  </si>
  <si>
    <t>Mateřská škola Zliv, Lidická 599</t>
  </si>
  <si>
    <t>Mateřská škola, J. Opletala 22, České Budějovice</t>
  </si>
  <si>
    <t>Mateřská škola, Vrchlického nábřeží 1a, České Budějovice</t>
  </si>
  <si>
    <t>Mateřská škola Borovany</t>
  </si>
  <si>
    <t>Mateřská škola Radošovice</t>
  </si>
  <si>
    <t>Mateřská škola Žabovřesky, okres České Budějovice</t>
  </si>
  <si>
    <t>Mateřská škola Ločenice</t>
  </si>
  <si>
    <t>Základní škola a Mateřská škola, L. Kuby 48, České Budějovice</t>
  </si>
  <si>
    <t>Mateřská škola, Český Krumlov, T.G.Masaryka 199</t>
  </si>
  <si>
    <t>Mateřská škola, Český Krumlov, Plešivec I/279</t>
  </si>
  <si>
    <t>Mateřská škola, Český Krumlov, Plešivec II/391</t>
  </si>
  <si>
    <t>Mateřská škola, Český Krumlov, Tavírna 119</t>
  </si>
  <si>
    <t>Mateřská škola, Český Krumlov, Za Nádražím 223</t>
  </si>
  <si>
    <t>Mateřská škola, Český Krumlov, Za Soudem 344</t>
  </si>
  <si>
    <t>Základní škola a Mateřská škola Besednice, okres Český Krumlov</t>
  </si>
  <si>
    <t>Základní škola a Mateřská škola Loučovice</t>
  </si>
  <si>
    <t>Základní škola a Mateřská škola Chvalšiny</t>
  </si>
  <si>
    <t>Základní škola a Mateřská škola Vyšší Brod</t>
  </si>
  <si>
    <t>Základní škola a Mateřská škola Horní Planá</t>
  </si>
  <si>
    <t>Základní škola a Mateřská škola Dolní Třebonín</t>
  </si>
  <si>
    <t>Základní škola a Mateřská škola Lipno nad Vltavou</t>
  </si>
  <si>
    <t>Základní škola a Mateřská škola Křemže</t>
  </si>
  <si>
    <t>Základní škola a Mateřská škola Brloh</t>
  </si>
  <si>
    <t>Mateřská škola Slavonice, Brněnská 200</t>
  </si>
  <si>
    <t>Mateřská škola Sluníčko Třeboň, Svobody 1018</t>
  </si>
  <si>
    <t>Mateřská škola Hospříz 31</t>
  </si>
  <si>
    <t>Mateřská škola Číměř, okres Jindřichův Hradec</t>
  </si>
  <si>
    <t>1. mateřská škola Jindřichův Hradec II, Růžová 39</t>
  </si>
  <si>
    <t>Mateřská škola Kunžak</t>
  </si>
  <si>
    <t>Mateřská škola Lásenice, okres Jindřichův Hradec</t>
  </si>
  <si>
    <t>Mateřská škola Písečné</t>
  </si>
  <si>
    <t>Mateřská škola Suchdol nad Lužnicí, okres Jindřichův Hradec</t>
  </si>
  <si>
    <t>Mateřská škola Pluhův Žďár, okres Jindřichův Hradec</t>
  </si>
  <si>
    <t>Mateřská škola Zahrádky</t>
  </si>
  <si>
    <t>Základní škola a Mateřská škola Staré Město pod Landštejnem</t>
  </si>
  <si>
    <t>Základní škola a Mateřská škola České Velenice</t>
  </si>
  <si>
    <t>Mateřská škola Kestřany, okres Písek</t>
  </si>
  <si>
    <t>Mateřská škola Klubíčko Milevsko, B. Němcové 1380, okres Písek</t>
  </si>
  <si>
    <t>Mateřská škola Kytička Milevsko, Jiráskova 764, okres Písek</t>
  </si>
  <si>
    <t>Mateřská škola Ostrovec, okres Písek</t>
  </si>
  <si>
    <t>Mateřská škola Putim, okres Písek</t>
  </si>
  <si>
    <t>1. Mateřská škola Protivín se sídlem Protivín Ve Školce 586</t>
  </si>
  <si>
    <t>Mateřská škola Božetice</t>
  </si>
  <si>
    <t>Základní škola a Mateřská škola v Albrechticích nad Vltavou</t>
  </si>
  <si>
    <t>Základní škola a Mateřská škola Bernartice, okres Písek</t>
  </si>
  <si>
    <t>Základní škola Svobodná a Mateřská škola Písek, Dr. M. Horákové 1720</t>
  </si>
  <si>
    <t>Základní škola Edvarda Beneše a Mateřská škola Písek, Mírové nám. 1466</t>
  </si>
  <si>
    <t>Základní škola Jana Husa a Mateřská škola Písek, Husovo nám. 725</t>
  </si>
  <si>
    <t>Základní škola Josefa Kajetána Tyla a Mateřská škola Písek, Tylova 2391</t>
  </si>
  <si>
    <t>Základní škola a Mateřská škola Čížová, okres Písek</t>
  </si>
  <si>
    <t>Mateřská škola, Vimperk, 1.máje 180, příspěvková organizace</t>
  </si>
  <si>
    <t>Mateřská škola Chlumany, okres Prachatice</t>
  </si>
  <si>
    <t>Mateřská škola Malovice</t>
  </si>
  <si>
    <t>Mateřská škola Volary, okres Prachatice</t>
  </si>
  <si>
    <t>Mateřská škola Lhenice, okres Prachatice</t>
  </si>
  <si>
    <t>Mateřská škola Netolice</t>
  </si>
  <si>
    <t>Mateřská škola Hracholusky, okres Prachatice</t>
  </si>
  <si>
    <t>Mateřská škola Vimperk, Klostermannova 365, okres Prachatice</t>
  </si>
  <si>
    <t>Mateřská škola Vitějovice, okres Prachatice</t>
  </si>
  <si>
    <t>Mateřská škola Nebahovy, okres Prachatice</t>
  </si>
  <si>
    <t>Základní škola, Základní umělecká škola a Mateřská škola Stachy, příspěvková organizace</t>
  </si>
  <si>
    <t>Základní škola Mistra Jana Husa a Mateřská škola Husinec</t>
  </si>
  <si>
    <t>Základní škola a mateřská škola Vacov</t>
  </si>
  <si>
    <t>Základní umělecká škola a Mateřská škola, Vlachovo Březí, okres Prachatice</t>
  </si>
  <si>
    <t>Mateřská škola Čtyřlístek, Strakonice, Holečkova 410</t>
  </si>
  <si>
    <t>Mateřská škola Doubravice, okres Strakonice</t>
  </si>
  <si>
    <t>Mateřská škola Čejetice, okres Strakonice</t>
  </si>
  <si>
    <t>Mateřská škola U Parku, Strakonice, Plánkova 353</t>
  </si>
  <si>
    <t>Mateřská škola Volyně, okres Strakonice</t>
  </si>
  <si>
    <t>Mateřská škola Strakonice, A.B. Svojsíka 892</t>
  </si>
  <si>
    <t>Základní škola a Mateřská škola Cehnice, okres Strakonice</t>
  </si>
  <si>
    <t>Mateřská škola Novosedly, okres Strakonice</t>
  </si>
  <si>
    <t>Základní škola a Mateřská škola Střelské Hoštice, okres Strakonice</t>
  </si>
  <si>
    <t>Mateřská škola Sezimovo Ústí, Lipová 649</t>
  </si>
  <si>
    <t>Mateřská škola DUHA Soběslav, sídliště Míru 750</t>
  </si>
  <si>
    <t>Mateřská škola Mezimostí Veselí nad Lužnicí, Třída Čs.armády 308</t>
  </si>
  <si>
    <t>Mateřská škola Blatské sídliště Veselí nad Lužnicí, Blatské sídliště 570</t>
  </si>
  <si>
    <t>Mateřská škola U zastávky Veselí nad Lužnicí, Pod Markem 532</t>
  </si>
  <si>
    <t>Mateřská škola Nová Ves u Chýnova</t>
  </si>
  <si>
    <t>Mateřská škola Zahrádka Sezimovo Ústí, Kaplického 1037</t>
  </si>
  <si>
    <t>Mateřská škola, Sviny, okres Tábor</t>
  </si>
  <si>
    <t>Mateřská škola Radimovice u Želče</t>
  </si>
  <si>
    <t>Mateřská škola Soběslav, Nerudova 278</t>
  </si>
  <si>
    <t>Mateřská škola Planá nad Lužnicí, okres Tábor</t>
  </si>
  <si>
    <t>Základní škola a Mateřská škola Jistebnice</t>
  </si>
  <si>
    <t>Základní škola a Mateřská škola Tábor, náměstí Mikuláše z Husi 45</t>
  </si>
  <si>
    <t>Základní škola a Mateřská škola Choustník, okres Tábor</t>
  </si>
  <si>
    <t>Základní škola a Mateřská škola Nadějkov, okres Tábor</t>
  </si>
  <si>
    <t>Základní škola a Mateřská škola Malšice, okres Tábor</t>
  </si>
  <si>
    <t>Základní škola a Mateřská škola Tábor, Husova 1570</t>
  </si>
  <si>
    <t>Základní škola a Mateřská škola Tábor, Helsinská 2732</t>
  </si>
  <si>
    <t>Mateřská škola Čejkovice</t>
  </si>
  <si>
    <t>Základní škola a Mateřská škola Studená, okres Jindřichův Hradec</t>
  </si>
  <si>
    <t>Základní škola a Mateřská škola Dolní Bukovsko</t>
  </si>
  <si>
    <t>Základní škola a Mateřská škola Dobrá Voda u Českých Budějovic</t>
  </si>
  <si>
    <t>Základní škola a Mateřská škola Chrášťany</t>
  </si>
  <si>
    <t>Základní škola a Mateřská škola Horní Stropnice</t>
  </si>
  <si>
    <t>Základní škola a mateřská škola Šindlovy Dvory</t>
  </si>
  <si>
    <t>Základní škola a Mateřská škola Rudolfov</t>
  </si>
  <si>
    <t>Základní škola a Mateřská škola Kardašova Řečice</t>
  </si>
  <si>
    <t>Základní škola a Mateřská škola Černá v Pošumaví</t>
  </si>
  <si>
    <t>Základní škola a Mateřská škola Plavsko</t>
  </si>
  <si>
    <t>Základní škola a Mateřská škola v Hořicích na Šumavě</t>
  </si>
  <si>
    <t>Základní škola a Mateřská škola Kluky, okr. Písek</t>
  </si>
  <si>
    <t>Základní škola a Mateřská škola Kájov</t>
  </si>
  <si>
    <t>Mateřská škola Střížovice, Vlčice 39</t>
  </si>
  <si>
    <t>Základní škola a Mateřská škola Stráž nad Nežárkou</t>
  </si>
  <si>
    <t>Základní škola a Mateřská škola Nová Bystřice</t>
  </si>
  <si>
    <t>Základní škola a Mateřská škola Velká Lhota</t>
  </si>
  <si>
    <t>Základní škola a mateřská škola Holubov</t>
  </si>
  <si>
    <t>Mateřská škola Bohumilice</t>
  </si>
  <si>
    <t>Základní škola a Mateřská škola Tábor - Čekanice, Průběžná 116</t>
  </si>
  <si>
    <t>Základní škola a Mateřská škola Hosín</t>
  </si>
  <si>
    <t>Mateřská škola Horní Pěna</t>
  </si>
  <si>
    <t>Základní škola a Mateřská škola Dešná</t>
  </si>
  <si>
    <t>Základní škola a Mateřská škola Ktiš</t>
  </si>
  <si>
    <t>Základní škola a Mateřská škola Jarošov nad Nežárkou</t>
  </si>
  <si>
    <t>Mateřská škola Hluboká nad Vltavou</t>
  </si>
  <si>
    <t>Mateřská škola Včelná</t>
  </si>
  <si>
    <t>Mateřská škola Tábor, Sokolovská 2417</t>
  </si>
  <si>
    <t>Mateřská škola Tábor, Kollárova 2497</t>
  </si>
  <si>
    <t>Mateřská škola Prachatice</t>
  </si>
  <si>
    <t>Mateřská škola Strakonice, Lidická 625</t>
  </si>
  <si>
    <t>4. mateřská škola Jindřichův Hradec II, Röschova 1120</t>
  </si>
  <si>
    <t>3. mateřská škola Jindřichův Hradec III, Vajgar 594</t>
  </si>
  <si>
    <t>Mateřská škola Boršov nad Vltavou</t>
  </si>
  <si>
    <t>Mateřská škola Nová Včelnice, příspěvková organizace</t>
  </si>
  <si>
    <t>Mateřská škola Strakonice, Šumavská 264</t>
  </si>
  <si>
    <t>Základní škola a mateřská škola Stádlec</t>
  </si>
  <si>
    <t>Mateřská škola, České Budějovice, Preslova 592/2</t>
  </si>
  <si>
    <t>Mateřská škola U Rybníčka Zlukov</t>
  </si>
  <si>
    <t>Základní škola a Mateřská škola, Emy Destinové 46, České Budějovice</t>
  </si>
  <si>
    <t>Mateřská škola Pištín, příspěvková organizace</t>
  </si>
  <si>
    <t>Základní škola a Mateřská škola Bujanov, příspěvková organizace</t>
  </si>
  <si>
    <t>Mateřská škola Mladošovice, příspěvková organizace</t>
  </si>
  <si>
    <t>Mateřská škola Plav, příspěvková organizace</t>
  </si>
  <si>
    <t>600064255</t>
  </si>
  <si>
    <t>Mateřská škola a základní škola při Dětské léčebně Křetín 12, příspěvková organizace</t>
  </si>
  <si>
    <t>Mateřská škola, základní škola a dětský domov Ivančice, příspěvková organizace</t>
  </si>
  <si>
    <t>Mateřská škola Bukovinka, okres Blansko, příspěvková organizace</t>
  </si>
  <si>
    <t>Mateřská škola Blansko, Rodkovského 2a, příspěvková organizace</t>
  </si>
  <si>
    <t>Mateřská škola Cetkovice, okres Blansko, příspěvková organizace</t>
  </si>
  <si>
    <t>Mateřská škola Doubravice nad Svitavou, příspěvková organizace</t>
  </si>
  <si>
    <t>Mateřská škola Letovice, Čapkova 802/10, okres Blansko, příspěvková organizace</t>
  </si>
  <si>
    <t>Mateřská škola Letovice, Komenského 671/11, okres Blansko, příspěvková organizace</t>
  </si>
  <si>
    <t>Mateřská škola Lipůvka, příspěvková organizace</t>
  </si>
  <si>
    <t>Mateřská škola Lysice, okres Blansko, příspěvková organizace</t>
  </si>
  <si>
    <t>Mateřská škola Němčice, okres Blansko, příspěvková organizace</t>
  </si>
  <si>
    <t>Mateřská škola Rozseč nad Kunštátem, okres Blansko, příspěvková organizace</t>
  </si>
  <si>
    <t>Mateřská škola Šebetov, příspěvková organizace</t>
  </si>
  <si>
    <t>Mateřská škola Obora, okres Blansko, příspěvková organizace</t>
  </si>
  <si>
    <t>Mateřská škola Šošůvka, okres Blansko, příspěvková organizace</t>
  </si>
  <si>
    <t>2. mateřská škola Velké Opatovice, příspěvková organizace</t>
  </si>
  <si>
    <t>Mateřská škola Valchov, okres Blansko, příspěvková organizace</t>
  </si>
  <si>
    <t>Mateřská škola Okrouhlá, okres Blansko, příspěvková organizace</t>
  </si>
  <si>
    <t>Mateřská škola Borotín, okres Blansko, příspěvková organizace</t>
  </si>
  <si>
    <t>Mateřská škola Černovice, okres Blansko</t>
  </si>
  <si>
    <t>Mateřská škola Býkovice, okres Blansko, příspěvková organizace</t>
  </si>
  <si>
    <t>Mateřská škola Blansko, Těchov 124, příspěvková organizace</t>
  </si>
  <si>
    <t>Mateřská škola Blansko, Údolní 8, příspěvková organizace</t>
  </si>
  <si>
    <t>Mateřská škola Letovice, Třebětínská 28/19, okres Blansko, příspěvková organizace</t>
  </si>
  <si>
    <t>Mateřská škola Boskovice, příspěvková organizace</t>
  </si>
  <si>
    <t>Mateřská škola Svitávka, okres Blansko, příspěvková organizace</t>
  </si>
  <si>
    <t>Základní škola a Mateřská škola Drnovice, okres Blansko</t>
  </si>
  <si>
    <t>Základní škola a Mateřská škola Olomučany, okres Blansko, příspěvková organizace</t>
  </si>
  <si>
    <t>Základní škola a Mateřská škola Hugo Sáňky, Rudice, okres Blansko</t>
  </si>
  <si>
    <t>Základní škola a Mateřská škola, Sebranice, okres Blansko, příspěvková organizace</t>
  </si>
  <si>
    <t>Základní škola a Mateřská škola Šebrov, okres Blansko, příspěvková organizace</t>
  </si>
  <si>
    <t>Základní škola a Mateřská škola Bořitov, okres Blansko, příspěvková organizace</t>
  </si>
  <si>
    <t>Základní škola a mateřská škola Adamov, příspěvková organizace</t>
  </si>
  <si>
    <t>Základní škola a Mateřská škola Blansko, Salmova 17</t>
  </si>
  <si>
    <t>Základní škola, Základní umělecká škola a Mateřská škola Lomnice</t>
  </si>
  <si>
    <t>Základní škola a Mateřská škola Ostrov u Macochy, příspěvková organizace</t>
  </si>
  <si>
    <t>Mateřská škola Senetářov, okres Blansko, příspěvková organizace</t>
  </si>
  <si>
    <t>Základní škola a mateřská škola Březina, příspěvková organizace</t>
  </si>
  <si>
    <t>Mateřská škola Brno, Amerlingova 4, příspěvková organizace</t>
  </si>
  <si>
    <t>Mateřská škola POHÁDKA, Brno, Běloruská 4, příspěvková organizace</t>
  </si>
  <si>
    <t>Mateřská škola Brno, Černopolní 3a, příspěvková organizace</t>
  </si>
  <si>
    <t>Mateřská škola Brno, Francouzská 50, příspěvková organizace</t>
  </si>
  <si>
    <t>Mateřská škola Rozárka, Brno, Herčíkova 12, příspěvková organizace</t>
  </si>
  <si>
    <t>Mateřská škola Brno, Nádvorní 3, příspěvková organizace</t>
  </si>
  <si>
    <t>Mateřská škola Brno, Měřičkova 46, příspěvková organizace</t>
  </si>
  <si>
    <t>Mateřská škola Brno, Pšeník 18, příspěvková organizace</t>
  </si>
  <si>
    <t>Mateřská škola, Brno, Purkyňova 21, příspěvková organizace</t>
  </si>
  <si>
    <t>Mateřská škola Brno, Úvoz 57, příspěvková organizace</t>
  </si>
  <si>
    <t>Mateřská škola, Brno, Dobrovského 66, příspěvková organizace</t>
  </si>
  <si>
    <t>Mateřská škola ZDISLAVA, Brno, Pellicova 4, příspěvková organizace</t>
  </si>
  <si>
    <t>Mateřská škola, Brno,Nopova 15</t>
  </si>
  <si>
    <t>Mateřská škola, Brno, Letní 3</t>
  </si>
  <si>
    <t>Mateřská škola, Brno, Božetěchova 65, příspěvková organizace</t>
  </si>
  <si>
    <t>Mateřská škola Bořetická 7, 62900 Brno</t>
  </si>
  <si>
    <t>Mateřská škola Pomněnky, Brno, Oblá 51, příspěvková organizace</t>
  </si>
  <si>
    <t>Mateřská škola Brno, Absolonova 20a, příspěvková organizace</t>
  </si>
  <si>
    <t>Mateřská škola Brno, Bellova 2, příspěvková organizace</t>
  </si>
  <si>
    <t>Mateřská škola Kamarád, Brno, Čtvrtě 3, příspěvková organizace</t>
  </si>
  <si>
    <t>Mateřská škola Brno, Jugoslávská 70, příspěvková organizace</t>
  </si>
  <si>
    <t>Mateřská škola Brno, Kohoutova 6, příspěvková organizace</t>
  </si>
  <si>
    <t>Mateřská škola, Brno, Oderská 2</t>
  </si>
  <si>
    <t>Mateřská škola Brno, nám. SNP 25a, příspěvková organizace</t>
  </si>
  <si>
    <t>Mateřská škola Brno, Novoměstská 1, příspěvková organizace</t>
  </si>
  <si>
    <t>Mateřská škola STUDÁNKA, Brno, Ondrova 25, příspěvková organizace</t>
  </si>
  <si>
    <t>Mateřská škola Brno, Kšírova 3, příspěvková organizace</t>
  </si>
  <si>
    <t>Mateřská škola Brno, Brechtova 6, příspěvková organizace</t>
  </si>
  <si>
    <t>Mateřská škola Brno, Hněvkovského 62, příspěvková organizace</t>
  </si>
  <si>
    <t>Mateřská škola Brno, Kamenná 21, příspěvková organizace</t>
  </si>
  <si>
    <t>Mateřská škola Brno, Vídeňská 39a, příspěvková organizace</t>
  </si>
  <si>
    <t>Mateřská škola, Brno, Trnkova 81, příspěvková organizace</t>
  </si>
  <si>
    <t>Mateřská škola Brno, Vinařská 4, příspěvková organizace</t>
  </si>
  <si>
    <t>Mateřská škola, Brno, Šaumannova 20</t>
  </si>
  <si>
    <t>Mateřská škola Brno, Slunná 25, příspěvková organizace</t>
  </si>
  <si>
    <t>Mateřská škola Adélka, Brno, U Velké ceny 8, příspěvková organizace</t>
  </si>
  <si>
    <t>Mateřská škola Brno, V Aleji 2, příspěvková organizace</t>
  </si>
  <si>
    <t>Mateřská škola Brno, Záhumenice 1, příspěvková organizace</t>
  </si>
  <si>
    <t>Mateřská škola Brno, Zelná 70, příspěvková organizace</t>
  </si>
  <si>
    <t>Mateřská škola Brno, Skořepka 5, příspěvková organizace</t>
  </si>
  <si>
    <t>Mateřská škola Brno, Soukenická 8, příspěvková organizace</t>
  </si>
  <si>
    <t>Mateřská škola Brno, Údolní 68, příspěvková organizace</t>
  </si>
  <si>
    <t>Mateřská škola Brno, Tučkova 36, příspěvková organizace</t>
  </si>
  <si>
    <t>Mateřská škola, Brno, Žižkova 57, příspěvková organizace</t>
  </si>
  <si>
    <t>Mateřská škola Brno, Šrámkova 14, příspěvková organizace</t>
  </si>
  <si>
    <t>Mateřská škola Brno, Tišnovská 169, příspěvková organizace</t>
  </si>
  <si>
    <t>Mateřská škola Brno, Štolcova 51, příspěvková organizace</t>
  </si>
  <si>
    <t>Mateřská škola Brno, Veslařská 256, příspěvková organizace</t>
  </si>
  <si>
    <t>Mateřská škola Brno, Bílého 24, příspěvková organizace</t>
  </si>
  <si>
    <t>Mateřská škola, Brno, Chodská 15, příspěvková organizace</t>
  </si>
  <si>
    <t>Mateřská škola, Brno, Chodská 5, příspěvková organizace</t>
  </si>
  <si>
    <t>Mateřská škola Brno, Libušina třída 29, příspěvková organizace</t>
  </si>
  <si>
    <t>Mateřská škola Brno, U Lípy Svobody 3, příspěvková organizace</t>
  </si>
  <si>
    <t>Mateřská škola Brno, Klášterského 14, příspěvková organizace</t>
  </si>
  <si>
    <t>Mateřská škola Brno, Slavíčkova 1, příspěvková organizace</t>
  </si>
  <si>
    <t>Mateřská škola Sedmikráska, Brno, Zengrova 3</t>
  </si>
  <si>
    <t>Mateřská škola FAMILY, Brno, Mazourova 2</t>
  </si>
  <si>
    <t>Mateřská škola NA OSADĚ, Brno,Koperníkova 6</t>
  </si>
  <si>
    <t>Mateřská škola Brno, Marie Majerové 14, příspěvková organizace</t>
  </si>
  <si>
    <t>Mateřská škola Brno, Řezáčova 3, příspěvková organizace</t>
  </si>
  <si>
    <t>Mateřská škola Brno, Uzbecká 30, příspěvková organizace</t>
  </si>
  <si>
    <t>Mateřská škola, Brno, Vackova 70, příspěvková organizace</t>
  </si>
  <si>
    <t>Mateřská škola, Brno, Neklež 1a, příspěvková organizace</t>
  </si>
  <si>
    <t>Mateřská škola Brno, Všetičkova 19, příspěvková organizace</t>
  </si>
  <si>
    <t>Mateřská škola Brno, Cihelní 1a, příspěvková organizace</t>
  </si>
  <si>
    <t>Základní škola a Mateřská škola Brno, Chalabalova 2, příspěvková organizace</t>
  </si>
  <si>
    <t>Základní škola a Mateřská škola Brno, Milénova 14, příspěvková organizace</t>
  </si>
  <si>
    <t>Základní škola a Mateřská škola, Brno, Jana Broskvy 3, příspěvková organizace</t>
  </si>
  <si>
    <t>Základní škola a Mateřská škola, Brno, Elišky Přemyslovny 10, příspěvková organizace</t>
  </si>
  <si>
    <t>Základní škola a mateřská škola Brno, Vedlejší 10, příspěvková organizace</t>
  </si>
  <si>
    <t>Základní škola a Mateřská škola Brno, Zeiberlichova 49</t>
  </si>
  <si>
    <t>Základní škola a Mateřská škola Brno, Bosonožské nám. 44, příspěvková organizace</t>
  </si>
  <si>
    <t>Mateřská škola Rudka, okres Brno-venkov, příspěvková organizace</t>
  </si>
  <si>
    <t>Mateřská škola, Lelekovice, okres Brno-venkov, příspěvková organizace</t>
  </si>
  <si>
    <t>Mateřská škola Česká, okres Brno - venkov, příspěvková organizace</t>
  </si>
  <si>
    <t>Mateřská škola Svatoslav, okres Brno-venkov, příspěvková organizace</t>
  </si>
  <si>
    <t>Mateřská škola Přibyslavice, okres Brno-venkov, příspěvková organizace</t>
  </si>
  <si>
    <t>Mateřská škola, Hostěnice,okr. Brno-venkov, příspěvková organizace</t>
  </si>
  <si>
    <t>Mateřská škola Hrušovany u Brna, okr.Brno - venkov, příspěvková organizace</t>
  </si>
  <si>
    <t>Mateřská škola, Jinačovice, okres Brno-venkov, příspěvková organizace</t>
  </si>
  <si>
    <t>Mateřská škola Modřice, okres Brno-venkov, příspěvková organizace</t>
  </si>
  <si>
    <t>Mateřská škola Zahrádka, Šlapanice, okres Brno-venkov, příspěvková organizace</t>
  </si>
  <si>
    <t>Mateřská škola, Jiříkovice, okres Brno-venkov, příspěvková organizace</t>
  </si>
  <si>
    <t>Mateřská škola, Ponětovice, okres Brno - venkov, příspěvková organizace</t>
  </si>
  <si>
    <t>Mateřská škola Hradčany, okres Brno - venkov, příspěvková organizace</t>
  </si>
  <si>
    <t>Mateřská škola Lomnička, okres Brno - venkov příspěvková organizace</t>
  </si>
  <si>
    <t>Mateřská škola Tvarožná, okres Brno - venkov, příspěvková organizace</t>
  </si>
  <si>
    <t>Mateřská škola - obec Velatice - okres Brno-venkov, příspěvková organizace</t>
  </si>
  <si>
    <t>Mateřská škola Újezd u Brna, okres Brno-venkov, příspěvková organizace</t>
  </si>
  <si>
    <t>Mateřská škola Kovalovice, okres Brno-venkov, příspěvková organizace</t>
  </si>
  <si>
    <t>Mateřská škola Lukovany, okres Brno-venkov, příspěvková organizace</t>
  </si>
  <si>
    <t>Mateřská škola, Zbraslav, okres Brno-venkov, příspěvková organizace</t>
  </si>
  <si>
    <t>Mateřská škola Čebín, okres Brno-venkov, příspěvková organizace</t>
  </si>
  <si>
    <t>Základní škola a mateřská škola Chudčice, okres Brno - venkov, příspěvková organizace</t>
  </si>
  <si>
    <t>Mateřská škola, Trboušany, okres Brno - venkov, příspěvková organizace</t>
  </si>
  <si>
    <t>Mateřská škola Malhostovice, příspěvková organizace</t>
  </si>
  <si>
    <t>Mateřská škola Čučice, okres Brno-venkov, příspěvková organizace</t>
  </si>
  <si>
    <t>Mateřská škola Omice, okres Brno-venkov, příspěvková organizace</t>
  </si>
  <si>
    <t>Mateřská škola Veverská Bítýška, okres Brno-venkov, příspěvková organizace</t>
  </si>
  <si>
    <t>Mateřská škola Mokrá-Horákov, příspěvková organizace</t>
  </si>
  <si>
    <t>Mateřská škola Na Úvoze Ivančice, okres Brno-venkov, příspěvková organizace</t>
  </si>
  <si>
    <t>Mateřská škola Hvězdička, Šlapanice, okres Brno-venkov, příspěvková organizace</t>
  </si>
  <si>
    <t>Mateřská škola Sokolnice, okres Brno-venkov, příspěvková organizace</t>
  </si>
  <si>
    <t>Mateřská škola, Štěpánovice, okres Brno-venkov, příspěvková organizace</t>
  </si>
  <si>
    <t>Základní škola a mateřská škola Dolní Kounice, příspěvková organizace</t>
  </si>
  <si>
    <t>Základní škola a Mateřská škola Holasice, okres Brno-venkov</t>
  </si>
  <si>
    <t>Základní škola a Mateřská škola Radostice, okres Brno - venkov, příspěvková organizace</t>
  </si>
  <si>
    <t>Základní škola a mateřská škola Rozdrojovice, okr. Brno-venkov, příspěvková organizace</t>
  </si>
  <si>
    <t>Základní škola a Mateřská škola, Žatčany, příspěvková organizace</t>
  </si>
  <si>
    <t>Základní škola a Mateřská škola, Veverské Knínice, okres Brno-venkov, příspěvková organizace</t>
  </si>
  <si>
    <t>Základní škola a mateřská škola Pozořice, příspěvková organizace</t>
  </si>
  <si>
    <t>Základní škola a Mateřská škola Želešice, příspěvková organizace</t>
  </si>
  <si>
    <t>Základní škola a Mateřská škola Bratčice, okres Brno-venkov, příspěvková organizace</t>
  </si>
  <si>
    <t>Základní škola a Mateřská škola Vranov, okres Brno-venkov</t>
  </si>
  <si>
    <t>Mateřská škola a Základní škola Ostopovice, okres Brno-venkov, příspěvková organizace</t>
  </si>
  <si>
    <t>Základní škola a mateřská škola Nosislav, okres Brno-venkov, příspěvková organizace</t>
  </si>
  <si>
    <t>Základní škola a mateřská škola Neslovice, okres Brno-venkov, příspěvková organizace</t>
  </si>
  <si>
    <t>Mateřská škola Břeclav, Osvobození 1, příspěvková organizace</t>
  </si>
  <si>
    <t>Mateřská škola Břeclav, U Splavu 2765, příspěvková organizace</t>
  </si>
  <si>
    <t>Mateřská škola Brod nad Dyjí, okres Břeclav, příspěvková organizace</t>
  </si>
  <si>
    <t>Mateřská škola Bulhary, okres Břeclav, příspěvková organizace</t>
  </si>
  <si>
    <t>Mateřská škola Hustopeče, Školní 25, okres Břeclav, příspěvková organizace</t>
  </si>
  <si>
    <t>Mateřská škola Kobylí, příspěvková organizace, Školní 722, 691 10 Kobylí, okres Břeclav</t>
  </si>
  <si>
    <t>Mateřská škola Křepice, příspěvková organizace</t>
  </si>
  <si>
    <t>Mateřská škola Lanžhot, Komenského 2</t>
  </si>
  <si>
    <t>Mateřská škola Lednice, příspěvková organizace</t>
  </si>
  <si>
    <t>Mateřská škola Moravský Žižkov, příspěvková organizace</t>
  </si>
  <si>
    <t>Mateřská škola Novosedly, okres Břeclav, příspěvková organizace</t>
  </si>
  <si>
    <t>Mateřská škola Pouzdřany, okres Břeclav, příspěvková organizace</t>
  </si>
  <si>
    <t>Mateřská škola, Starovice, okres Břeclav, příspěvková organizace</t>
  </si>
  <si>
    <t>Mateřská škola Tvrdonice, příspěvková organizace</t>
  </si>
  <si>
    <t>Mateřská škola Valtice, okres Břeclav, příspěvková organizace</t>
  </si>
  <si>
    <t>Mateřská škola Velké Bílovice, příspěvková organizace</t>
  </si>
  <si>
    <t>Mateřská škola Břeclav, Hřbitovní 8, příspěvková organizace</t>
  </si>
  <si>
    <t>Mateřská škola Kostice, příspěvková organizace</t>
  </si>
  <si>
    <t>Mateřská škola Přítluky</t>
  </si>
  <si>
    <t>Mateřská škola Vrbice, okres Břeclav příspěvková organizace</t>
  </si>
  <si>
    <t>Mateřská škola Břeclav, Břetislavova 6, příspěvková organizace</t>
  </si>
  <si>
    <t>Mateřská škola Podivín, příspěvková organizace</t>
  </si>
  <si>
    <t>Mateřská škola Pohořelice, příspěvková organizace</t>
  </si>
  <si>
    <t>Mateřská škola Břeclav, Okružní 7, příspěvková organizace</t>
  </si>
  <si>
    <t>Mateřská škola Zaječí, Hlavní 196</t>
  </si>
  <si>
    <t>Mateřská škola Břeclav, Na Valtické 727, příspěvková organizace</t>
  </si>
  <si>
    <t>Mateřská škola Velké Němčice, okres Břeclav, Příspěvková organizace</t>
  </si>
  <si>
    <t>Základní škola a Mateřská škola Brumovice, okres Břeclav, příspěvková organizace</t>
  </si>
  <si>
    <t>Základní škola a Mateřská škola Popice, okres Břeclav, příspěvková organizace</t>
  </si>
  <si>
    <t>Základní škola a Mateřská škola Břeclav, Kpt. Nálepky 7, příspěvková organizace</t>
  </si>
  <si>
    <t>Základní škola a Mateřská škola Dolní Dunajovice, okres Břeclav</t>
  </si>
  <si>
    <t>Základní škola a mateřská škola Drnholec, okres Břeclav, příspěvková organizace</t>
  </si>
  <si>
    <t>Základní škola a Mateřská škola Nikolčice, příspěvková organizace</t>
  </si>
  <si>
    <t>Základní škola a Mateřská škola Rakvice, okres Břeclav</t>
  </si>
  <si>
    <t>Základní škola a Mateřská škola Vranovice, příspěvková organizace</t>
  </si>
  <si>
    <t>Základní škola a Mateřská škola Týnec, okres Břeclav, příspěvková organizace</t>
  </si>
  <si>
    <t>Mateřská škola I Dubňany, příspěvková organizace</t>
  </si>
  <si>
    <t>Mateřská škola Hodonín, Jánošíkova 3513/11, příspěvková organizace</t>
  </si>
  <si>
    <t>Mateřská škola Hodonín, Jilemnického 3, příspěvková organizace</t>
  </si>
  <si>
    <t>Mateřská škola Kozojídky, příspěvková organizace, okres Hodonín</t>
  </si>
  <si>
    <t>Mateřská škola Vřesovice</t>
  </si>
  <si>
    <t>Mateřská škola Strážnice, Smetanova 1539, okres Hodonín, příspěvková organizace</t>
  </si>
  <si>
    <t>Mateřská škola Hrubá Vrbka, okres Hodonín, příspěvková organizace</t>
  </si>
  <si>
    <t>Mateřská škola Šardice, příspěvková organizace</t>
  </si>
  <si>
    <t>Mateřská škola Boršovská, příspěvková organizace města Kyjova</t>
  </si>
  <si>
    <t>Mateřská škola Hodonín, Družstevní čtvrť 3149, příspěvková organizace</t>
  </si>
  <si>
    <t>Mateřská škola Za Stadionem, příspěvková organizace města Kyjova</t>
  </si>
  <si>
    <t>Mateřská škola Ždánice, okres Hodonín, příspěvková organizace</t>
  </si>
  <si>
    <t>Mateřská škola Velká nad Veličkou</t>
  </si>
  <si>
    <t>Základní škola a Mateřská škola Čejč, okres Hodonín, příspěvková organizace</t>
  </si>
  <si>
    <t>Základní škola a Mateřská škola Domanín, okres Hodonín</t>
  </si>
  <si>
    <t>Základní škola a mateřská škola, Javorník, okres Hodonín, příspěvková organizace</t>
  </si>
  <si>
    <t>Základní škola a Mateřská škola Kněždub, okres Hodonín, příspěvková organizace</t>
  </si>
  <si>
    <t>Základní škola a Mateřská škola Moravany, okres Hodonín, příspěvková organizace</t>
  </si>
  <si>
    <t>Základní škola a Mateřská škola Nechvalín, okres Hodonín</t>
  </si>
  <si>
    <t>Základní škola a Mateřská škola Archlebov, příspěvková organizace</t>
  </si>
  <si>
    <t>Základní škola T. G. Masaryka a Mateřská škola, Hovorany, příspěvková organizace</t>
  </si>
  <si>
    <t>Základní škola a Mateřská škola Jaroslava Dobrovolského, Lužice, okres Hodonín, příspěvková organizace</t>
  </si>
  <si>
    <t>Základní škola a mateřská škola Milotice, okres Hodonín</t>
  </si>
  <si>
    <t>Základní škola a Mateřská škola Svatobořice-Mistřín, okres Hodonín, příspěvková organizace</t>
  </si>
  <si>
    <t>Základní škola a mateřská škola Louka, okres Hodonín, příspěvková organizace</t>
  </si>
  <si>
    <t>Mateřská škola Hodějice, okres Vyškov, příspěvková organizace</t>
  </si>
  <si>
    <t>Mateřská škola Nevojice, příspěvková organizace</t>
  </si>
  <si>
    <t>Mateřská škola Ježkovice příspěvková organizce</t>
  </si>
  <si>
    <t>Mateřská škola Hoštice-Heroltice, okres Vyškov, příspěvková organizace</t>
  </si>
  <si>
    <t>Mateřská škola Zbýšov,okres Vyškov,příspěvková organizace</t>
  </si>
  <si>
    <t>Mateřská škola v Mouchnicích, příspěvková organizace</t>
  </si>
  <si>
    <t>Mateřská škola Snovídky, okres Vyškov</t>
  </si>
  <si>
    <t>Mateřská škola Lovčičky-příspěvková organizace</t>
  </si>
  <si>
    <t>MATEŘSKÁ ŠKOLA RUPRECHTOV, okres Vyškov, příspěvková organizace</t>
  </si>
  <si>
    <t>Mateřská škola Ivanovice na Hané, Mlýnská 366, příspěvková organizace</t>
  </si>
  <si>
    <t>Mateřská škola Olšany, okres Vyškov, příspěvková organizace</t>
  </si>
  <si>
    <t>Mateřská škola Dědická, Vyškov, příspěvková organizace</t>
  </si>
  <si>
    <t>Mateřská škola Puškinova, Vyškov, příspěvková organizace</t>
  </si>
  <si>
    <t>Mateřská škola Palánek, Vyškov, příspěvková organizace</t>
  </si>
  <si>
    <t>Mateřská škola Hraničky, Vyškov, příspěvková organizace</t>
  </si>
  <si>
    <t>Mateřská škola Krásensko, okres Vyškov, příspěvková organizace</t>
  </si>
  <si>
    <t>Mateřská škola Drnovice, okres Vyškov, příspěvková organizace</t>
  </si>
  <si>
    <t>Mateřská škola Hvězdlice, okres Vyškov, příspěvková organizace</t>
  </si>
  <si>
    <t>Mateřská škola Medlovice, okres Vyškov, příspěvková organizace</t>
  </si>
  <si>
    <t>Mateřská škola Letonice, okres Vyškov, příspěvková organizace</t>
  </si>
  <si>
    <t>Mateřská škola Rousínov</t>
  </si>
  <si>
    <t>Mateřská škola Rychtářov, okres Vyškov, příspěvková organizace</t>
  </si>
  <si>
    <t>Mateřská škola Studnice - příspěvková organizace, okres Vyškov</t>
  </si>
  <si>
    <t>Mateřská škola Jarní, Vyškov, příspěvková organizace</t>
  </si>
  <si>
    <t>Mateřská škola Komořany, okres Vyškov příspěvková organizace</t>
  </si>
  <si>
    <t>Základní škola a Mateřská škola Křižanovice, příspěvková organizace</t>
  </si>
  <si>
    <t>Základní škola a Mateřská škola Dražovice, okres Vyškov, příspěvková organizace</t>
  </si>
  <si>
    <t>Základní škola a Mateřská škola, Hrušky, okres Vyškov, příspěvková organizace</t>
  </si>
  <si>
    <t>Základní škola a Mateřská škola Mouřínov, příspěvková organizace</t>
  </si>
  <si>
    <t>Základní škola a Mateřská škola Němčany, okres Vyškov, příspěvková organizace</t>
  </si>
  <si>
    <t>Základní škola a mateřská škola Nesovice, příspěvková organizace</t>
  </si>
  <si>
    <t>Základní škola a Mateřská škola Nížkovice, okres Vyškov, příspěvková organizace</t>
  </si>
  <si>
    <t>Základní škola a Mateřská škola Rašovice, okres Vyškov, příspěvková organizace</t>
  </si>
  <si>
    <t>Základní škola a mateřská škola Švábenice, okres Vyškov, příspěvková organizace</t>
  </si>
  <si>
    <t>Mateřská škola Račice-Pístovice, příspěvková organizace</t>
  </si>
  <si>
    <t>Mateřská škola a Základní škola Heršpice, okres Vyškov, příspěvková organizace</t>
  </si>
  <si>
    <t>Základní škola a Mateřská škola, Pustiměř, okres Vyškov</t>
  </si>
  <si>
    <t>Základní škola a Mateřská škola Vyškov, Letní pole, příspěvková organizace</t>
  </si>
  <si>
    <t>Mateřská škola Vážany nad Litavou, okres Vyškov, příspěvková organizace</t>
  </si>
  <si>
    <t>Mateřská škola Branišovice, okres Brno - venkov</t>
  </si>
  <si>
    <t>Mateřská škola Tvořihráz, příspěvková organizace</t>
  </si>
  <si>
    <t>Mateřská škola, Litobratřice, okres Znojmo, příspěvková organizace</t>
  </si>
  <si>
    <t>Mateřská škola Dobřínsko, okres Znojmo, příspěvková organizace</t>
  </si>
  <si>
    <t>Mateřská škola, Jamolice č.p. 57, příspěvková organizace</t>
  </si>
  <si>
    <t>Mateřská škola, Těšetice, okres Znojmo, příspěvková organizace</t>
  </si>
  <si>
    <t>Mateřská škola, Šafov, okres Znojmo, příspěvková organizace</t>
  </si>
  <si>
    <t>Mateřská škola, Vémyslice, okres Znojmo, příspěvková organizace</t>
  </si>
  <si>
    <t>Mateřská škola, Vranov nad Dyjí, okres Znojmo, příspěvková organizace</t>
  </si>
  <si>
    <t>Základní škola a Mateřská škola Kuchařovice, příspěvková organizace</t>
  </si>
  <si>
    <t>Mateřská škola, Znojmo, Pražská 80, příspěvková organizace</t>
  </si>
  <si>
    <t>Mateřská škola, Znojmo, Přímětice 279, příspěvková organizace</t>
  </si>
  <si>
    <t>Mateřská škola, Hnanice, okres Znojmo, příspěvková organizace</t>
  </si>
  <si>
    <t>Mateřská škola Hodonice, okr. Znojmo, příspěvková organizace</t>
  </si>
  <si>
    <t>Mateřská škola, Šatov, okres Znojmo, příspěvková organizace</t>
  </si>
  <si>
    <t>Mateřská škola, Znojmo, Dělnická 2, příspěvková organizace</t>
  </si>
  <si>
    <t>Mateřská škola, Znojmo, nám. Republiky 15, příspěvková organizace</t>
  </si>
  <si>
    <t>Základní škola a Mateřská škola Oleksovice, okres Znojmo, příspěvková organizace</t>
  </si>
  <si>
    <t>Základní škola a Mateřská škola Troskotovice, příspěvková organizace</t>
  </si>
  <si>
    <t>Mateřská škola a Základní škola Vedrovice, okres Znojmo, příspěvková organizace</t>
  </si>
  <si>
    <t>Základní škola a Mateřská škola, Hrabětice, příspěvková organizace</t>
  </si>
  <si>
    <t>Základní škola a Mateřská škola, Loděnice, příspěvková organizace</t>
  </si>
  <si>
    <t>Základní škola a Mateřská škola, Šumná, okres Znojmo, příspěvková organizace</t>
  </si>
  <si>
    <t>Základní škola a Mateřská škola, Jevišovice, okres Znojmo</t>
  </si>
  <si>
    <t>Základní škola a Mateřská škola, Olbramovice, okres Znojmo, příspěvková organizace</t>
  </si>
  <si>
    <t>Základní škola a Mateřská škola, Znojmo, Pražská 98</t>
  </si>
  <si>
    <t>Mateřská škola POHÁDKA Borač, příspěvková organizace</t>
  </si>
  <si>
    <t>Základní škola a Mateřská škola Olší, okres Brno- venkov</t>
  </si>
  <si>
    <t>Mateřská škola Střed, příspěvková organizace města Kyjova</t>
  </si>
  <si>
    <t>Základní škola a Mateřská škola Vysoké Popovice, okres Brno-venkov, příspěvková organizace</t>
  </si>
  <si>
    <t>Mateřská škola Rajhradice, okres Brno-venkov, příspěvková organizace</t>
  </si>
  <si>
    <t>Základní škola a Mateřská škola Ladná, příspěvková organizace</t>
  </si>
  <si>
    <t>Mateřská škola Řícmanice, okres Brno-venkov, příspěvková organizace</t>
  </si>
  <si>
    <t>Mateřská škola Duha Oslavany, okres Brno-venkov, příspěvková organizace</t>
  </si>
  <si>
    <t>Mateřská škola Oříšek Brno, Drozdí 210/2c, příspěvková organizace</t>
  </si>
  <si>
    <t>Mateřská škola Rebešovice, okres Brno-venkov, příspěvková organizace</t>
  </si>
  <si>
    <t>Mateřská škola Popůvky,příspěvková organizace, Brno-venkov</t>
  </si>
  <si>
    <t>Mateřská škola Újezd u Černé Hory, příspěvková organizace</t>
  </si>
  <si>
    <t>Mateřská škola pod Dubovým kopcem Svinošice, příspěvková organizace</t>
  </si>
  <si>
    <t>Mateřská škola Prostějov, Moravská ul. 30 , příspěvková organizace</t>
  </si>
  <si>
    <t>Mateřská škola a Školní jídelna Kralice na Hané, příspěvková organizace</t>
  </si>
  <si>
    <t>Mateřská škola Němčice nad Hanou, okres Prostějov, příspěvková organizace</t>
  </si>
  <si>
    <t>Mateřská škola Doloplazy se školní jídelnou, okres Prostějov</t>
  </si>
  <si>
    <t>Mateřská škola Dřevnovice, příspěvková organizace</t>
  </si>
  <si>
    <t>Mateřská škola Ohrozim - příspěvková organizace</t>
  </si>
  <si>
    <t>Mateřská škola Prostějov, Rumunská ul. 23, příspěvková organizace</t>
  </si>
  <si>
    <t>Mateřská škola Prostějov, ul. Šárka 4a</t>
  </si>
  <si>
    <t>Mateřská škola Želeč, okres Prostějov, příspěvková organizace</t>
  </si>
  <si>
    <t>Mateřská škola Hluchov, okres Prostějov, příspěvková organizace</t>
  </si>
  <si>
    <t>Mateřská škola Otinoves - příspěvková organizace</t>
  </si>
  <si>
    <t>Mateřská škola Stařechovice, příspěvková organizace</t>
  </si>
  <si>
    <t>Mateřská škola Bílovice - Lutotín, příspěvková organizace, okres Prostějov</t>
  </si>
  <si>
    <t>Mateřská škola Malé Hradisko, příspěvková organizace</t>
  </si>
  <si>
    <t>Mateřská škola Plumlov, příspěvková organizace</t>
  </si>
  <si>
    <t>Mateřská škola Prostějov, Partyzánská ul. 34</t>
  </si>
  <si>
    <t>Mateřská škola Slatinky - příspěvková organizace</t>
  </si>
  <si>
    <t>Mateřská škola Protivanov, příspěvková organizace</t>
  </si>
  <si>
    <t>Mateřská škola Prostějovičky, příspěvková organizace</t>
  </si>
  <si>
    <t>Základní škola a mateřská škola Prostějov, Palackého tř. 14</t>
  </si>
  <si>
    <t>Jubilejní Masarykova základní škola a mateřská škola Drahany</t>
  </si>
  <si>
    <t>Základní škola a mateřská škola Kostelec na Hané, okres Prostějov, příspěvková organizace</t>
  </si>
  <si>
    <t>Základní škola nadporučíka letectva Josefa Františka a Mateřská škola Otaslavice</t>
  </si>
  <si>
    <t>Základní škola a Mateřská škola Určice, příspěvková organizace</t>
  </si>
  <si>
    <t>Základní škola Zdeny Kaprálové a Mateřská škola Vrbátky, příspěvková organizace</t>
  </si>
  <si>
    <t>Základní škola a mateřská škola Prostějov, Melantrichova ul. 60</t>
  </si>
  <si>
    <t>Základní škola a Mateřská škola Huzová, okres Olomouc, příspěvková organizace</t>
  </si>
  <si>
    <t>Mateřská škola Tovéř, okres Olomouc, příspěvková organizace</t>
  </si>
  <si>
    <t>Mateřská škola Hlušovice, okr. Olomouc, příspěvková organizace</t>
  </si>
  <si>
    <t>Mateřská škola Věrovany, okres Olomouc, příspěvková organizace</t>
  </si>
  <si>
    <t>Mateřská škola Olomouc, Mozartova 6, příspěvková organizace</t>
  </si>
  <si>
    <t>Mateřská škola Olomouc, Rooseveltova 101, příspěvková organizace</t>
  </si>
  <si>
    <t>Mateřská škola Olomouc, Zeyerova 23, příspěvková organizace</t>
  </si>
  <si>
    <t>Mateřská škola Ústín, okres Olomouc, příspěvková organizace</t>
  </si>
  <si>
    <t>MATEŘSKÁ ŠKOLA TROUBELICE, PŔÍSPÉVKOVÁ ORGANIZACE</t>
  </si>
  <si>
    <t>Mateřská škola Nová Hradečná, okres Olomouc, příspěvková organizace</t>
  </si>
  <si>
    <t>Mateřská škola Gemerská, příspěvková organizace</t>
  </si>
  <si>
    <t>Mateřská škola Nádražní 7, Šternberk, příspěvková organizace</t>
  </si>
  <si>
    <t>Mateřská škola Šumvald, okres Olomouc, příspěvková organizace</t>
  </si>
  <si>
    <t>Základní škola a Mateřská škola Červenka, příspěvková organizace</t>
  </si>
  <si>
    <t>Mateřská škola Krčmaň, příspěvková organizace</t>
  </si>
  <si>
    <t>Fakultní základní škola a Mateřská škola Olomouc, Holečkova 10, příspěvková organizace</t>
  </si>
  <si>
    <t>Mateřská škola Míček, Hranice, příspěvková organizace</t>
  </si>
  <si>
    <t>Mateřská škola Tučín</t>
  </si>
  <si>
    <t>Mateřská škola Přerov, Kouřílkova 2</t>
  </si>
  <si>
    <t>Mateřská škola Radost, Přerov, Kozlovská 44</t>
  </si>
  <si>
    <t>Mateřská škola Citov, příspěvková organizace</t>
  </si>
  <si>
    <t>Mateřská škola Přerov, Lešetínská 5</t>
  </si>
  <si>
    <t>Mateřská škola Přerov, Optiky 14</t>
  </si>
  <si>
    <t>Mateřská škola Přerov, U tenisu 2</t>
  </si>
  <si>
    <t>Mateřská škola Přerov - Újezdec, Hlavní 61, příspěvková organizace</t>
  </si>
  <si>
    <t>Mateřská škola Buk, příspěvková organizace</t>
  </si>
  <si>
    <t>Mateřská škola Sušice, okres Přerov, příspěvková organizace</t>
  </si>
  <si>
    <t>Mateřská škola Veselíčko, okres Přerov, příspěvková organizace</t>
  </si>
  <si>
    <t>Mateřská škola Želatovice, okres Přerov, příspěvková organizace</t>
  </si>
  <si>
    <t>Mateřská škola Horní Újezd, příspěvková organizace</t>
  </si>
  <si>
    <t>Mateřská škola Bochoř, okres Přerov, příspěvková organizace</t>
  </si>
  <si>
    <t>Mateřská škola Pramínek, Dřevohostice, příspěvková organizace</t>
  </si>
  <si>
    <t>Mateřská škola Přerov, Máchova 14</t>
  </si>
  <si>
    <t>Mateřská škola Píšťalka, Přerov, Máchova 8</t>
  </si>
  <si>
    <t>Mateřská škola Bezuchov, okres Přerov, příspěvková organizace</t>
  </si>
  <si>
    <t>Mateřská škola Brodek u Přerova, okres Přerov, příspěvková organizace</t>
  </si>
  <si>
    <t>Mateřská škola Výkleky, okres Přerov, příspěvková organizace</t>
  </si>
  <si>
    <t>Mateřská škola Milotice nad Bečvou, okres Přerov příspěvková organizace</t>
  </si>
  <si>
    <t>Mateřská škola Špičky, příspěvková organizace</t>
  </si>
  <si>
    <t>Mateřská škola Kojetín, příspěvková organizace</t>
  </si>
  <si>
    <t>Mateřská škola Uhřičice, okres Přerov, příspěvková organizace</t>
  </si>
  <si>
    <t>Mateřská škola Malhotice, příspěvková organizace</t>
  </si>
  <si>
    <t>Základní škola a mateřská škola Hranice, Šromotovo, příspěvková organizace</t>
  </si>
  <si>
    <t>Základní škola a mateřská škola Hranice, Struhlovsko, příspěvková organizace</t>
  </si>
  <si>
    <t>Základní škola a Mateřská škola Kokory</t>
  </si>
  <si>
    <t>Základní škola a Mateřská škola Tovačov</t>
  </si>
  <si>
    <t>Základní škola a mateřská škola Stará Ves, okres Přerov, příspěvková organizace</t>
  </si>
  <si>
    <t>Základní škola a Mateřská škola Lazníky, okres Přerov, příspěvková organizace</t>
  </si>
  <si>
    <t>Základní škola a Mateřská škola Prosenice, příspěvková organizace</t>
  </si>
  <si>
    <t>Základní škola a Slaměníkova mateřská škola Radslavice, příspěvková organizace</t>
  </si>
  <si>
    <t>Základní škola a Mateřská škola Osek nad Bečvou, okres Přerov</t>
  </si>
  <si>
    <t>Základní škola a Mateřská škola Beňov, okres Přerov, příspěvková organizace</t>
  </si>
  <si>
    <t>Mateřská škola Čtyřlístek Milenov, příspěvková organizace</t>
  </si>
  <si>
    <t>Základní škola a mateřská škola Domaželice, okres Přerov, příspěvková organizace</t>
  </si>
  <si>
    <t>Mateřská škola Chromeč, okres Šumperk, příspěvková organizace</t>
  </si>
  <si>
    <t>Mateřská škola Libina, okres Šumperk, příspěvková organizace</t>
  </si>
  <si>
    <t>Mateřská škola Mohelnice, Hálkova 12</t>
  </si>
  <si>
    <t>Mateřská škola Ruda nad Moravou, příspěvková organizace</t>
  </si>
  <si>
    <t>Mateřská škola SEVERÁČEK, Zábřeh, Severovýchod 483/25</t>
  </si>
  <si>
    <t>Mateřská škola Drozdov, okres Šumperk, příspěvková organizace</t>
  </si>
  <si>
    <t>Mateřská škola Zábřeh, Zahradní 182/20</t>
  </si>
  <si>
    <t>Mateřská škola Zábřeh, Strejcova 132/2a</t>
  </si>
  <si>
    <t>Mateřská škola Bludov, příspěvková organizace</t>
  </si>
  <si>
    <t>Mateřská škola Veselá školka Šumperk, Prievidzská 1, příspěvková organizace</t>
  </si>
  <si>
    <t>Mateřská škola POHÁDKA, Zábřeh, Československé armády 650/13</t>
  </si>
  <si>
    <t>Mateřská škola Postřelmov, Nová 404, příspěvková organizace</t>
  </si>
  <si>
    <t>Základní škola a mateřská škola Brníčko, příspěvková organizace</t>
  </si>
  <si>
    <t>Základní škola a Mateřská škola Hrabová, okres Šumperk, příspěvková organizace</t>
  </si>
  <si>
    <t>Základní škola a mateřská škola Horní Studénky, okres Šumperk, příspěvková organizace</t>
  </si>
  <si>
    <t>Mateřská škola Mírov, okres Šumperk, příspěvková organizace</t>
  </si>
  <si>
    <t>Základní škola a Mateřská škola Bratrušov, okres Šumperk, příspěvková organizace</t>
  </si>
  <si>
    <t>Základní škola a Mateřská škola Hrabišín, okres Šumperk, příspěvková organizace</t>
  </si>
  <si>
    <t>Základní škola a Mateřská škola Hanušovice, okres Šumperk</t>
  </si>
  <si>
    <t>Základní škola a Mateřská škola Staré Město, okres Šumperk</t>
  </si>
  <si>
    <t>Základní škola a mateřská škola Štíty, okres Šumperk</t>
  </si>
  <si>
    <t>Mateřská škola Kosov, okres Šumperk, příspěvková organizace</t>
  </si>
  <si>
    <t>Mateřská škola Postřelmůvek, okres Šumperk, příspěvková organizace</t>
  </si>
  <si>
    <t>Základní škola a Mateřská škola Bušín, okres Šumperk, příspěvková organizace</t>
  </si>
  <si>
    <t>Mateřská škola Javorník, Polská 488 - příspěvková organizace</t>
  </si>
  <si>
    <t>Mateřská škola Uhelná, příspěvková organizace</t>
  </si>
  <si>
    <t>Mateřská škola Jeseník, Jiráskova 799, příspěvková organizace</t>
  </si>
  <si>
    <t>Mateřská škola Česká Ves, Holanova 53 - příspěvková organizace</t>
  </si>
  <si>
    <t>Mateřská škola Jeseník, Křížkovského 1217, příspěvková organizace</t>
  </si>
  <si>
    <t>Mateřská škola Mikulovice, okres Jeseník</t>
  </si>
  <si>
    <t>Mateřská škola Vápenná, okres Jeseník, příspěvková organizace</t>
  </si>
  <si>
    <t>Mateřská škola Vidnava</t>
  </si>
  <si>
    <t>Mateřská škola Vlčice, příspěvková organizace</t>
  </si>
  <si>
    <t>Základní škola a Mateřská škola Bělá pod Pradědem, příspěvková organizace</t>
  </si>
  <si>
    <t>Základní škola a Mateřská škola Rájec, okres Šumperk, příspěvková organizace</t>
  </si>
  <si>
    <t>Základní škola a mateřská škola Oskava, příspěvková organizace</t>
  </si>
  <si>
    <t>Základní škola a Mateřská škola Partutovice, okres Přerov, příspěvková organizace</t>
  </si>
  <si>
    <t>Základní škola a Mateřská škola Aloise Štěpánka, Dolany, příspěvková organizace</t>
  </si>
  <si>
    <t>Základní škola a Mateřská škola Dolní Studénky, okres Šumperk, příspěvková organizace</t>
  </si>
  <si>
    <t>Mateřská škola Klopina, příspěvková organizace</t>
  </si>
  <si>
    <t>Základní škola a Mateřská škola Hoštejn, příspěvková organizace</t>
  </si>
  <si>
    <t>Základní škola a Mateřská škola Černá Voda, příspěvková organizace</t>
  </si>
  <si>
    <t>Základní škola a Mateřská škola Slatinice, příspěvková organizace</t>
  </si>
  <si>
    <t>Základní škola a Mateřská škola Bělkovice-Lašťany, příspěvková organizace</t>
  </si>
  <si>
    <t>Základní škola a Mateřská škola Luká, okres Olomouc, příspěvková organizace</t>
  </si>
  <si>
    <t>Základní škola a Mateřská škola Náklo, okres Olomouc, příspěvková organizace</t>
  </si>
  <si>
    <t>Základní škola a Mateřská škola Měrovice nad Hanou, příspěvková organizace</t>
  </si>
  <si>
    <t>Základní škola a Mateřská škola Bělotín, příspěvková organizace</t>
  </si>
  <si>
    <t>Základní škola a Mateřská škola Rovensko, okres Šumperk, příspěvková organizace</t>
  </si>
  <si>
    <t>Základní škola a Mateřská škola Lesnice, příspěvková organizace</t>
  </si>
  <si>
    <t>Základní škola a mateřská škola Rokytnice, okres Přerov, příspěvková organizace</t>
  </si>
  <si>
    <t>Základní škola a Mateřská škola Kožušany-Tážaly, okres Olomouc, příspěvková organizace</t>
  </si>
  <si>
    <t>Základní škola a Mateřská škola Údolí Desné</t>
  </si>
  <si>
    <t>Mateřská škola Niva, příspěvková organizace</t>
  </si>
  <si>
    <t>Mateřská škola Pohádka Šumperk, Nerudova 4B, příspěvková organizace</t>
  </si>
  <si>
    <t>Mateřská škola Mořice, okres Prostějov, příspěvková organizace</t>
  </si>
  <si>
    <t>Mateřská škola Uničov, příspěvková organizace</t>
  </si>
  <si>
    <t>Mateřská škola Olomouc, Herrmannova 1, příspěvková organizace</t>
  </si>
  <si>
    <t>Mateřská škola Olomouc, Wolkerova 34, příspěvková organizace</t>
  </si>
  <si>
    <t>Mateřská škola Olomouc, Žižkovo nám. 3, příspěvková organizace</t>
  </si>
  <si>
    <t>Mateřská škola Olomouc, kpt. Nálepky 10, příspěvková organizace</t>
  </si>
  <si>
    <t>Mateřská škola Domašov nad Bystřicí, příspěvková organizace</t>
  </si>
  <si>
    <t>Mateřská škola Polom, příspěvková organizace</t>
  </si>
  <si>
    <t>Mateřská škola Pramínek Teplice nad Bečvou, příspěvková organizace</t>
  </si>
  <si>
    <t>Hlavní město Praha</t>
  </si>
  <si>
    <t>Plzeňský kraj</t>
  </si>
  <si>
    <t xml:space="preserve">Středočeský kraj </t>
  </si>
  <si>
    <t xml:space="preserve">Jihočeský kraj </t>
  </si>
  <si>
    <t xml:space="preserve">Karlovarský kraj </t>
  </si>
  <si>
    <t>Ústecký kraj</t>
  </si>
  <si>
    <t xml:space="preserve">Liberecký kraj </t>
  </si>
  <si>
    <t xml:space="preserve">Pardubický kraj </t>
  </si>
  <si>
    <t xml:space="preserve">Jihomoravský kraj </t>
  </si>
  <si>
    <t xml:space="preserve">Olomoucký kraj </t>
  </si>
  <si>
    <t xml:space="preserve">Zlínský kraj </t>
  </si>
  <si>
    <t xml:space="preserve">Moravskoslezský kraj </t>
  </si>
  <si>
    <t xml:space="preserve">Královéhradecký kraj </t>
  </si>
  <si>
    <t>00875457</t>
  </si>
  <si>
    <t>IČO</t>
  </si>
  <si>
    <r>
      <t>Počet tříd v</t>
    </r>
    <r>
      <rPr>
        <sz val="11"/>
        <color theme="0"/>
        <rFont val="Calibri"/>
        <family val="2"/>
        <charset val="238"/>
      </rPr>
      <t> </t>
    </r>
    <r>
      <rPr>
        <sz val="11"/>
        <color theme="0"/>
        <rFont val="Calibri"/>
        <family val="2"/>
        <charset val="238"/>
        <scheme val="minor"/>
      </rPr>
      <t>mateřské škole, které dotaci obdrží</t>
    </r>
  </si>
  <si>
    <t>Fond kulturních a sociálních potřeb v Kč</t>
  </si>
  <si>
    <t xml:space="preserve">Příloha č.1: Seznam podpořených škol </t>
  </si>
  <si>
    <t>"Finanční zajištění překrývání přímé pedagogické činnosti učitelů se zohledněním provozu mateřských škol"  (leden - srpen 2019)</t>
  </si>
  <si>
    <r>
      <t>Úvazky překryvu přímé pedagogické činnosti učitelů, na které je dotace poskytnuta (navýšení úvazků učitelů MŠ potřebných k</t>
    </r>
    <r>
      <rPr>
        <sz val="11"/>
        <color theme="0"/>
        <rFont val="Calibri"/>
        <family val="2"/>
        <charset val="238"/>
      </rPr>
      <t> </t>
    </r>
    <r>
      <rPr>
        <sz val="11"/>
        <color theme="0"/>
        <rFont val="Calibri"/>
        <family val="2"/>
        <charset val="238"/>
        <scheme val="minor"/>
      </rPr>
      <t>zajištění cílených překryvů 2,5 hod)</t>
    </r>
  </si>
  <si>
    <t>Limit počtu učitelů mateřských škol přepočtený na období leden - srpen 2019</t>
  </si>
  <si>
    <t>kraj Vysočina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</si>
</sst>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K_č_-;\-* #,##0.00\ _K_č_-;_-* &quot;-&quot;??\ _K_č_-;_-@_-"/>
    <numFmt numFmtId="164" formatCode="#,##0.000"/>
    <numFmt numFmtId="165" formatCode="0.000"/>
    <numFmt numFmtId="166" formatCode="#,##0.0000"/>
    <numFmt numFmtId="167" formatCode="0.0000"/>
    <numFmt numFmtId="168" formatCode="_-* #,##0.0000\ _K_č_-;\-* #,##0.0000\ _K_č_-;_-* &quot;-&quot;??\ _K_č_-;_-@_-"/>
    <numFmt numFmtId="169" formatCode="_-* #,##0.000\ _K_č_-;\-* #,##0.000\ _K_č_-;_-* &quot;-&quot;??\ _K_č_-;_-@_-"/>
    <numFmt numFmtId="170" formatCode="_-* #,##0\ _K_č_-;\-* #,##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.8000000000000007"/>
      <color theme="1"/>
      <name val="Verdana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236">
    <xf numFmtId="0" fontId="0" fillId="0" borderId="0" xfId="0"/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wrapText="1"/>
    </xf>
    <xf numFmtId="0" fontId="0" fillId="0" borderId="1" xfId="0" applyBorder="1"/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0" fontId="0" fillId="0" borderId="8" xfId="0" applyBorder="1" applyAlignment="1">
      <alignment horizontal="center" vertical="center"/>
    </xf>
    <xf numFmtId="49" fontId="0" fillId="0" borderId="4" xfId="0" applyNumberForma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43" fontId="0" fillId="0" borderId="9" xfId="1" applyFont="1" applyBorder="1"/>
    <xf numFmtId="0" fontId="0" fillId="0" borderId="0" xfId="0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3" fontId="0" fillId="0" borderId="1" xfId="0" applyNumberFormat="1" applyFont="1" applyFill="1" applyBorder="1" applyAlignment="1" applyProtection="1">
      <alignment horizontal="left" vertical="center" wrapText="1"/>
      <protection locked="0"/>
    </xf>
    <xf numFmtId="2" fontId="0" fillId="0" borderId="1" xfId="0" applyNumberForma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3" borderId="1" xfId="3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NumberFormat="1" applyFont="1" applyBorder="1" applyAlignment="1" applyProtection="1">
      <alignment horizontal="center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NumberForma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0" fillId="0" borderId="4" xfId="0" applyNumberFormat="1" applyBorder="1" applyAlignment="1">
      <alignment horizontal="center"/>
    </xf>
    <xf numFmtId="0" fontId="0" fillId="4" borderId="1" xfId="0" applyFill="1" applyBorder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167" fontId="0" fillId="0" borderId="4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/>
    </xf>
    <xf numFmtId="49" fontId="0" fillId="4" borderId="1" xfId="0" applyNumberFormat="1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2" fillId="0" borderId="0" xfId="0" applyFont="1"/>
    <xf numFmtId="0" fontId="0" fillId="0" borderId="0" xfId="0" applyFill="1" applyBorder="1"/>
    <xf numFmtId="43" fontId="11" fillId="0" borderId="0" xfId="1" applyFont="1" applyFill="1" applyBorder="1"/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/>
    </xf>
    <xf numFmtId="43" fontId="0" fillId="0" borderId="2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11" fillId="2" borderId="1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67" fontId="0" fillId="0" borderId="1" xfId="0" applyNumberFormat="1" applyFont="1" applyBorder="1" applyAlignment="1">
      <alignment horizontal="center"/>
    </xf>
    <xf numFmtId="43" fontId="2" fillId="2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67" fontId="0" fillId="4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3" fontId="0" fillId="0" borderId="3" xfId="1" applyFont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167" fontId="0" fillId="0" borderId="4" xfId="0" applyNumberFormat="1" applyFill="1" applyBorder="1" applyAlignment="1">
      <alignment horizontal="center" vertical="center"/>
    </xf>
    <xf numFmtId="43" fontId="0" fillId="0" borderId="2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3" fontId="11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165" fontId="0" fillId="0" borderId="1" xfId="0" applyNumberForma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43" fontId="2" fillId="2" borderId="1" xfId="1" applyFont="1" applyFill="1" applyBorder="1" applyAlignment="1" applyProtection="1">
      <protection locked="0"/>
    </xf>
    <xf numFmtId="43" fontId="11" fillId="2" borderId="1" xfId="1" applyFont="1" applyFill="1" applyBorder="1" applyAlignment="1" applyProtection="1">
      <protection locked="0"/>
    </xf>
    <xf numFmtId="169" fontId="0" fillId="0" borderId="3" xfId="1" applyNumberFormat="1" applyFont="1" applyBorder="1"/>
    <xf numFmtId="169" fontId="0" fillId="0" borderId="1" xfId="1" applyNumberFormat="1" applyFont="1" applyBorder="1"/>
    <xf numFmtId="169" fontId="0" fillId="0" borderId="4" xfId="1" applyNumberFormat="1" applyFont="1" applyBorder="1"/>
    <xf numFmtId="169" fontId="2" fillId="2" borderId="1" xfId="0" applyNumberFormat="1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169" fontId="2" fillId="2" borderId="1" xfId="1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wrapText="1"/>
    </xf>
    <xf numFmtId="43" fontId="0" fillId="0" borderId="2" xfId="1" applyFont="1" applyBorder="1" applyAlignment="1">
      <alignment horizontal="right"/>
    </xf>
    <xf numFmtId="1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/>
    </xf>
    <xf numFmtId="1" fontId="0" fillId="0" borderId="4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right" wrapText="1"/>
    </xf>
    <xf numFmtId="43" fontId="0" fillId="0" borderId="4" xfId="1" applyFont="1" applyBorder="1" applyAlignment="1">
      <alignment horizontal="right"/>
    </xf>
    <xf numFmtId="43" fontId="0" fillId="0" borderId="9" xfId="1" applyFont="1" applyBorder="1" applyAlignment="1">
      <alignment horizontal="right"/>
    </xf>
    <xf numFmtId="43" fontId="2" fillId="2" borderId="1" xfId="1" applyFont="1" applyFill="1" applyBorder="1" applyAlignment="1"/>
    <xf numFmtId="43" fontId="11" fillId="2" borderId="1" xfId="1" applyFont="1" applyFill="1" applyBorder="1" applyAlignment="1"/>
    <xf numFmtId="166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6" fontId="2" fillId="2" borderId="1" xfId="1" applyNumberFormat="1" applyFont="1" applyFill="1" applyBorder="1" applyAlignment="1"/>
    <xf numFmtId="166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6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169" fontId="0" fillId="0" borderId="1" xfId="1" applyNumberFormat="1" applyFont="1" applyBorder="1" applyAlignment="1" applyProtection="1">
      <protection locked="0"/>
    </xf>
    <xf numFmtId="169" fontId="0" fillId="0" borderId="1" xfId="1" applyNumberFormat="1" applyFont="1" applyFill="1" applyBorder="1" applyAlignment="1" applyProtection="1">
      <protection locked="0"/>
    </xf>
    <xf numFmtId="169" fontId="0" fillId="0" borderId="4" xfId="1" applyNumberFormat="1" applyFont="1" applyFill="1" applyBorder="1" applyAlignment="1" applyProtection="1">
      <protection locked="0"/>
    </xf>
    <xf numFmtId="169" fontId="2" fillId="2" borderId="1" xfId="1" applyNumberFormat="1" applyFont="1" applyFill="1" applyBorder="1" applyAlignment="1" applyProtection="1">
      <protection locked="0"/>
    </xf>
    <xf numFmtId="168" fontId="0" fillId="0" borderId="1" xfId="1" applyNumberFormat="1" applyFont="1" applyBorder="1" applyAlignment="1" applyProtection="1">
      <protection locked="0"/>
    </xf>
    <xf numFmtId="168" fontId="0" fillId="0" borderId="1" xfId="1" applyNumberFormat="1" applyFont="1" applyFill="1" applyBorder="1" applyAlignment="1" applyProtection="1">
      <protection locked="0"/>
    </xf>
    <xf numFmtId="168" fontId="0" fillId="0" borderId="4" xfId="1" applyNumberFormat="1" applyFont="1" applyFill="1" applyBorder="1" applyAlignment="1" applyProtection="1">
      <protection locked="0"/>
    </xf>
    <xf numFmtId="168" fontId="2" fillId="2" borderId="1" xfId="1" applyNumberFormat="1" applyFont="1" applyFill="1" applyBorder="1" applyAlignment="1" applyProtection="1">
      <protection locked="0"/>
    </xf>
    <xf numFmtId="167" fontId="0" fillId="0" borderId="1" xfId="0" applyNumberFormat="1" applyBorder="1" applyAlignment="1">
      <alignment horizontal="right" wrapText="1"/>
    </xf>
    <xf numFmtId="167" fontId="0" fillId="0" borderId="1" xfId="0" applyNumberFormat="1" applyBorder="1" applyAlignment="1">
      <alignment horizontal="right"/>
    </xf>
    <xf numFmtId="167" fontId="0" fillId="0" borderId="4" xfId="0" applyNumberFormat="1" applyBorder="1" applyAlignment="1">
      <alignment horizontal="right" wrapText="1"/>
    </xf>
    <xf numFmtId="167" fontId="2" fillId="2" borderId="1" xfId="1" applyNumberFormat="1" applyFont="1" applyFill="1" applyBorder="1" applyAlignment="1">
      <alignment horizontal="center"/>
    </xf>
    <xf numFmtId="167" fontId="0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70" fontId="2" fillId="2" borderId="1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9" fontId="2" fillId="2" borderId="1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0" fillId="0" borderId="1" xfId="0" applyFont="1" applyBorder="1"/>
    <xf numFmtId="3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3" fontId="4" fillId="0" borderId="1" xfId="2" applyNumberFormat="1" applyFont="1" applyFill="1" applyBorder="1" applyAlignment="1" applyProtection="1">
      <alignment vertical="top" wrapText="1"/>
    </xf>
    <xf numFmtId="3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49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7" fontId="0" fillId="5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9" fontId="0" fillId="0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43" fontId="0" fillId="0" borderId="3" xfId="1" applyFont="1" applyBorder="1"/>
    <xf numFmtId="170" fontId="0" fillId="0" borderId="1" xfId="1" applyNumberFormat="1" applyFont="1" applyBorder="1" applyAlignment="1"/>
    <xf numFmtId="170" fontId="0" fillId="0" borderId="1" xfId="1" applyNumberFormat="1" applyFont="1" applyBorder="1" applyAlignment="1">
      <alignment horizontal="center"/>
    </xf>
    <xf numFmtId="170" fontId="0" fillId="0" borderId="1" xfId="1" applyNumberFormat="1" applyFont="1" applyFill="1" applyBorder="1" applyAlignment="1">
      <alignment horizontal="center"/>
    </xf>
    <xf numFmtId="170" fontId="0" fillId="0" borderId="4" xfId="1" applyNumberFormat="1" applyFont="1" applyFill="1" applyBorder="1" applyAlignment="1">
      <alignment horizontal="center"/>
    </xf>
    <xf numFmtId="170" fontId="2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Čárka" xfId="1" builtinId="3"/>
    <cellStyle name="Normální" xfId="0" builtinId="0"/>
    <cellStyle name="Normální 2" xfId="3"/>
    <cellStyle name="normální_RADA - 2006 souhrn konec roku" xfId="2"/>
  </cellStyles>
  <dxfs count="20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#,##0.000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#,##0.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  <border outline="0">
        <left style="thin">
          <color indexed="64"/>
        </left>
      </border>
    </dxf>
    <dxf>
      <numFmt numFmtId="164" formatCode="#,##0.0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#,##0.00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/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/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* #,##0.000\ _K_č_-;\-* #,##0.000\ _K_č_-;_-* &quot;-&quot;??\ _K_č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* #,##0.0000\ _K_č_-;\-* #,##0.0000\ _K_č_-;_-* &quot;-&quot;??\ _K_č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\ _K_č_-;\-* #,##0\ _K_č_-;_-* &quot;-&quot;??\ _K_č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00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000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0.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9" formatCode="_-* #,##0.000\ _K_č_-;\-* #,##0.000\ _K_č_-;_-* &quot;-&quot;??\ _K_č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#,##0.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kovae/Desktop/PODKLADY%20PRO%20ROZHODNUT&#205;_11.3.2019_%20dopln&#283;n&#237;%20limit&#367;/04_V&#253;sledky%20vyhl&#225;&#353;en&#237;%20rozvojov&#233;ho%20programu_V&#221;PO&#268;ET%20-%20NOV&#201;%20LIM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avní město Praha"/>
      <sheetName val="Středočeský kraj"/>
      <sheetName val="Jihočeský kraj"/>
      <sheetName val="Plzeňský kraj"/>
      <sheetName val="Karlovarský kraj"/>
      <sheetName val="Ústecký kraj"/>
      <sheetName val="Liberecký kraj"/>
      <sheetName val="Královéhradecký kraj"/>
      <sheetName val="Pardubický kraj"/>
      <sheetName val="Vysočina"/>
      <sheetName val="Jihomoravský"/>
      <sheetName val="Olomoucký"/>
      <sheetName val="Zlínský"/>
      <sheetName val="Moravskoslezský"/>
      <sheetName val="04_Výsledky vyhlášení rozvojov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ables/table1.xml><?xml version="1.0" encoding="utf-8"?>
<table xmlns="http://schemas.openxmlformats.org/spreadsheetml/2006/main" id="1" name="Tabulka1" displayName="Tabulka1" ref="A4:K100" totalsRowShown="0" headerRowDxfId="203" headerRowBorderDxfId="202" tableBorderDxfId="201" totalsRowBorderDxfId="200">
  <tableColumns count="11">
    <tableColumn id="1" name="Pořadové číslo " dataDxfId="199"/>
    <tableColumn id="2" name="Název školy " dataDxfId="198"/>
    <tableColumn id="3" name="RED IZO" dataDxfId="197"/>
    <tableColumn id="4" name="IČO" dataDxfId="196"/>
    <tableColumn id="6" name="Počet tříd v mateřské škole, které dotaci obdrží" dataDxfId="195"/>
    <tableColumn id="5" name="Úvazky překryvu přímé pedagogické činnosti učitelů, na které je dotace poskytnuta (navýšení úvazků učitelů MŠ potřebných k zajištění cílených překryvů 2,5 hod)" dataDxfId="194"/>
    <tableColumn id="8" name="Limit počtu učitelů mateřských škol přepočtený na období leden - srpen 2019" dataDxfId="193" dataCellStyle="Čárka"/>
    <tableColumn id="10" name="Platy v Kč" dataDxfId="192" dataCellStyle="Čárka"/>
    <tableColumn id="11" name="Zákonné odvody v Kč" dataDxfId="191" dataCellStyle="Čárka"/>
    <tableColumn id="12" name="Fond kulturních a sociálních potřeb v Kč" dataDxfId="190" dataCellStyle="Čárka"/>
    <tableColumn id="13" name="Poskytnutá dotace celkem v Kč " dataDxfId="189" dataCellStyle="Čárka">
      <calculatedColumnFormula>Tabulka1[[#This Row],[Platy v Kč]]+Tabulka1[[#This Row],[Zákonné odvody v Kč]]+Tabulka1[[#This Row],[Fond kulturních a sociálních potřeb v Kč]]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ulka10" displayName="Tabulka10" ref="A4:K49" totalsRowShown="0" headerRowBorderDxfId="70">
  <tableColumns count="11">
    <tableColumn id="1" name="Pořadové číslo " dataDxfId="69"/>
    <tableColumn id="2" name="Název školy " dataDxfId="68"/>
    <tableColumn id="3" name="RED IZO" dataDxfId="67"/>
    <tableColumn id="4" name="IČO" dataDxfId="66"/>
    <tableColumn id="6" name="Počet tříd v mateřské škole, které dotaci obdrží" dataDxfId="65"/>
    <tableColumn id="8" name="Úvazky překryvu přímé pedagogické činnosti učitelů, na které je dotace poskytnuta (navýšení úvazků učitelů MŠ potřebných k zajištění cílených překryvů 2,5 hod)" dataDxfId="64"/>
    <tableColumn id="5" name="Limit počtu učitelů mateřských škol přepočtený na období leden - srpen 2019" dataDxfId="63"/>
    <tableColumn id="10" name="Platy v Kč" dataDxfId="62" dataCellStyle="Čárka"/>
    <tableColumn id="11" name="Zákonné odvody v Kč" dataDxfId="61" dataCellStyle="Čárka"/>
    <tableColumn id="12" name="Fond kulturních a sociálních potřeb v Kč" dataDxfId="60" dataCellStyle="Čárka"/>
    <tableColumn id="13" name="Poskytnutá dotace celkem v Kč " dataDxfId="59" dataCellStyle="Čárk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ulka11" displayName="Tabulka11" ref="A4:K299" totalsRowShown="0" headerRowBorderDxfId="57" tableBorderDxfId="56" totalsRowBorderDxfId="55">
  <tableColumns count="11">
    <tableColumn id="1" name="Pořadové číslo " dataDxfId="54"/>
    <tableColumn id="2" name="Název školy " dataDxfId="53"/>
    <tableColumn id="3" name="RED IZO" dataDxfId="52"/>
    <tableColumn id="4" name="IČO" dataDxfId="51"/>
    <tableColumn id="6" name="Počet tříd v mateřské škole, které dotaci obdrží" dataDxfId="50"/>
    <tableColumn id="8" name="Úvazky překryvu přímé pedagogické činnosti učitelů, na které je dotace poskytnuta (navýšení úvazků učitelů MŠ potřebných k zajištění cílených překryvů 2,5 hod)" dataDxfId="49"/>
    <tableColumn id="5" name="Limit počtu učitelů mateřských škol přepočtený na období leden - srpen 2019" dataDxfId="48"/>
    <tableColumn id="10" name="Platy v Kč" dataDxfId="47" dataCellStyle="Čárka"/>
    <tableColumn id="11" name="Zákonné odvody v Kč" dataDxfId="46" dataCellStyle="Čárka"/>
    <tableColumn id="12" name="Fond kulturních a sociálních potřeb v Kč" dataDxfId="45" dataCellStyle="Čárka"/>
    <tableColumn id="13" name="Poskytnutá dotace celkem v Kč " dataDxfId="44" dataCellStyle="Čárka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ulka12" displayName="Tabulka12" ref="A4:K148" totalsRowShown="0" headerRowBorderDxfId="42" tableBorderDxfId="41">
  <tableColumns count="11">
    <tableColumn id="1" name="Pořadové číslo " dataDxfId="40"/>
    <tableColumn id="2" name="Název školy " dataDxfId="39"/>
    <tableColumn id="5" name="RED IZO" dataDxfId="38"/>
    <tableColumn id="6" name="IČO" dataDxfId="37"/>
    <tableColumn id="8" name="Počet tříd v mateřské škole, které dotaci obdrží" dataDxfId="36"/>
    <tableColumn id="10" name="Úvazky překryvu přímé pedagogické činnosti učitelů, na které je dotace poskytnuta (navýšení úvazků učitelů MŠ potřebných k zajištění cílených překryvů 2,5 hod)" dataDxfId="35"/>
    <tableColumn id="3" name="Limit počtu učitelů mateřských škol přepočtený na období leden - srpen 2019" dataDxfId="34"/>
    <tableColumn id="12" name="Platy v Kč" dataDxfId="33" dataCellStyle="Čárka"/>
    <tableColumn id="13" name="Zákonné odvody v Kč" dataDxfId="32" dataCellStyle="Čárka"/>
    <tableColumn id="14" name="Fond kulturních a sociálních potřeb v Kč" dataDxfId="31" dataCellStyle="Čárka"/>
    <tableColumn id="15" name="Poskytnutá dotace celkem v Kč " dataDxfId="30" dataCellStyle="Čárk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ulka13" displayName="Tabulka13" ref="A4:K94" totalsRowShown="0" headerRowBorderDxfId="28" tableBorderDxfId="27" totalsRowBorderDxfId="26">
  <tableColumns count="11">
    <tableColumn id="1" name="Pořadové číslo " dataDxfId="25"/>
    <tableColumn id="2" name="Název školy " dataDxfId="24"/>
    <tableColumn id="3" name="RED IZO" dataDxfId="23"/>
    <tableColumn id="4" name="IČO" dataDxfId="22"/>
    <tableColumn id="6" name="Počet tříd v mateřské škole, které dotaci obdrží" dataDxfId="21"/>
    <tableColumn id="8" name="Úvazky překryvu přímé pedagogické činnosti učitelů, na které je dotace poskytnuta (navýšení úvazků učitelů MŠ potřebných k zajištění cílených překryvů 2,5 hod)" dataDxfId="20"/>
    <tableColumn id="5" name="Limit počtu učitelů mateřských škol přepočtený na období leden - srpen 2019" dataDxfId="19"/>
    <tableColumn id="10" name="Platy v Kč" dataDxfId="18" dataCellStyle="Čárka"/>
    <tableColumn id="11" name="Zákonné odvody v Kč" dataDxfId="17" dataCellStyle="Čárka"/>
    <tableColumn id="12" name="Fond kulturních a sociálních potřeb v Kč" dataDxfId="16" dataCellStyle="Čárka"/>
    <tableColumn id="13" name="Poskytnutá dotace celkem v Kč " dataDxfId="15" dataCellStyle="Čárka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ulka14" displayName="Tabulka14" ref="A4:K170" totalsRowShown="0" headerRowBorderDxfId="13" tableBorderDxfId="12" totalsRowBorderDxfId="11">
  <tableColumns count="11">
    <tableColumn id="1" name="Pořadové číslo " dataDxfId="10"/>
    <tableColumn id="2" name="Název školy " dataDxfId="9"/>
    <tableColumn id="3" name="RED IZO" dataDxfId="8"/>
    <tableColumn id="4" name="IČO" dataDxfId="7"/>
    <tableColumn id="6" name="Počet tříd v mateřské škole, které dotaci obdrží" dataDxfId="6"/>
    <tableColumn id="8" name="Úvazky překryvu přímé pedagogické činnosti učitelů, na které je dotace poskytnuta (navýšení úvazků učitelů MŠ potřebných k zajištění cílených překryvů 2,5 hod)" dataDxfId="5"/>
    <tableColumn id="9" name="Limit počtu učitelů mateřských škol přepočtený na období leden - srpen 2019" dataDxfId="4"/>
    <tableColumn id="10" name="Platy v Kč" dataDxfId="3" dataCellStyle="Čárka"/>
    <tableColumn id="11" name="Zákonné odvody v Kč" dataDxfId="2" dataCellStyle="Čárka"/>
    <tableColumn id="12" name="Fond kulturních a sociálních potřeb v Kč" dataDxfId="1" dataCellStyle="Čárka"/>
    <tableColumn id="13" name="Poskytnutá dotace celkem v Kč " dataDxfId="0" dataCellStyle="Čárk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4:K173" totalsRowShown="0" dataDxfId="186" headerRowBorderDxfId="187">
  <tableColumns count="11">
    <tableColumn id="1" name="Pořadové číslo " dataDxfId="185"/>
    <tableColumn id="2" name="Název školy " dataDxfId="184"/>
    <tableColumn id="3" name="RED IZO" dataDxfId="183"/>
    <tableColumn id="4" name="IČO" dataDxfId="182"/>
    <tableColumn id="6" name="Počet tříd v mateřské škole, které dotaci obdrží" dataDxfId="181"/>
    <tableColumn id="8" name="Úvazky překryvu přímé pedagogické činnosti učitelů, na které je dotace poskytnuta (navýšení úvazků učitelů MŠ potřebných k zajištění cílených překryvů 2,5 hod)" dataDxfId="180"/>
    <tableColumn id="7" name="Limit počtu učitelů mateřských škol přepočtený na období leden - srpen 2019" dataDxfId="179">
      <calculatedColumnFormula>ROUND([1]!Tabulka2[[#This Row],[Limit počtu učitelů mateřských škol přepočtený na období leden - srpen 2019]],3)</calculatedColumnFormula>
    </tableColumn>
    <tableColumn id="10" name="Platy v Kč" dataDxfId="178" dataCellStyle="Čárka"/>
    <tableColumn id="11" name="Zákonné odvody v Kč" dataDxfId="177" dataCellStyle="Čárka"/>
    <tableColumn id="12" name="Fond kulturních a sociálních potřeb v Kč" dataDxfId="176" dataCellStyle="Čárka"/>
    <tableColumn id="13" name="Poskytnutá dotace celkem v Kč " dataDxfId="175" dataCellStyle="Čárk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6" name="Tabulka16" displayName="Tabulka16" ref="A4:K169" totalsRowShown="0" headerRowBorderDxfId="173" tableBorderDxfId="172" totalsRowBorderDxfId="171">
  <tableColumns count="11">
    <tableColumn id="1" name="Pořadové číslo " dataDxfId="170"/>
    <tableColumn id="2" name="Název školy " dataDxfId="169"/>
    <tableColumn id="3" name="RED IZO" dataDxfId="168"/>
    <tableColumn id="4" name="IČO" dataDxfId="167"/>
    <tableColumn id="6" name="Počet tříd v mateřské škole, které dotaci obdrží" dataDxfId="166"/>
    <tableColumn id="8" name="Úvazky překryvu přímé pedagogické činnosti učitelů, na které je dotace poskytnuta (navýšení úvazků učitelů MŠ potřebných k zajištění cílených překryvů 2,5 hod)" dataDxfId="165"/>
    <tableColumn id="5" name="Limit počtu učitelů mateřských škol přepočtený na období leden - srpen 2019" dataDxfId="164"/>
    <tableColumn id="10" name="Platy v Kč" dataDxfId="163"/>
    <tableColumn id="11" name="Zákonné odvody v Kč" dataDxfId="162"/>
    <tableColumn id="12" name="Fond kulturních a sociálních potřeb v Kč" dataDxfId="161"/>
    <tableColumn id="13" name="Poskytnutá dotace celkem v Kč " dataDxfId="160" dataCellStyle="Čárk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ulka3" displayName="Tabulka3" ref="A4:K67" totalsRowShown="0" headerRowBorderDxfId="158" tableBorderDxfId="157" totalsRowBorderDxfId="156">
  <tableColumns count="11">
    <tableColumn id="1" name="Pořadové číslo " dataDxfId="155"/>
    <tableColumn id="2" name="Název školy " dataDxfId="154"/>
    <tableColumn id="3" name="RED IZO" dataDxfId="153"/>
    <tableColumn id="4" name="IČO" dataDxfId="152"/>
    <tableColumn id="6" name="Počet tříd v mateřské škole, které dotaci obdrží" dataDxfId="151"/>
    <tableColumn id="13" name="Úvazky překryvu přímé pedagogické činnosti učitelů, na které je dotace poskytnuta (navýšení úvazků učitelů MŠ potřebných k zajištění cílených překryvů 2,5 hod)" dataDxfId="150"/>
    <tableColumn id="5" name="Limit počtu učitelů mateřských škol přepočtený na období leden - srpen 2019" dataDxfId="149"/>
    <tableColumn id="9" name="Platy v Kč" dataDxfId="148" dataCellStyle="Čárka"/>
    <tableColumn id="10" name="Zákonné odvody v Kč" dataDxfId="147" dataCellStyle="Čárka"/>
    <tableColumn id="11" name="Fond kulturních a sociálních potřeb v Kč" dataDxfId="146" dataCellStyle="Čárka"/>
    <tableColumn id="12" name="Poskytnutá dotace celkem v Kč " dataDxfId="145" dataCellStyle="Čárk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ulka4" displayName="Tabulka4" ref="A4:K29" totalsRowShown="0" dataDxfId="142" headerRowBorderDxfId="143" tableBorderDxfId="141" totalsRowBorderDxfId="140">
  <tableColumns count="11">
    <tableColumn id="1" name="Pořadové číslo " dataDxfId="139"/>
    <tableColumn id="2" name="Název školy " dataDxfId="138"/>
    <tableColumn id="3" name="RED IZO" dataDxfId="137"/>
    <tableColumn id="4" name="IČO" dataDxfId="136"/>
    <tableColumn id="6" name="Počet tříd v mateřské škole, které dotaci obdrží" dataDxfId="135"/>
    <tableColumn id="8" name="Úvazky překryvu přímé pedagogické činnosti učitelů, na které je dotace poskytnuta (navýšení úvazků učitelů MŠ potřebných k zajištění cílených překryvů 2,5 hod)" dataDxfId="134"/>
    <tableColumn id="5" name="Limit počtu učitelů mateřských škol přepočtený na období leden - srpen 2019" dataDxfId="133"/>
    <tableColumn id="10" name="Platy v Kč" dataDxfId="132" dataCellStyle="Čárka"/>
    <tableColumn id="11" name="Zákonné odvody v Kč" dataDxfId="131" dataCellStyle="Čárka"/>
    <tableColumn id="12" name="Fond kulturních a sociálních potřeb v Kč" dataDxfId="130" dataCellStyle="Čárka"/>
    <tableColumn id="13" name="Poskytnutá dotace celkem v Kč " dataDxfId="129" dataCellStyle="Čárk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ulka5" displayName="Tabulka5" ref="A4:K81" totalsRowShown="0" dataDxfId="126" headerRowBorderDxfId="127" tableBorderDxfId="125" totalsRowBorderDxfId="124">
  <tableColumns count="11">
    <tableColumn id="1" name="Pořadové číslo " dataDxfId="123"/>
    <tableColumn id="2" name="Název školy " dataDxfId="122"/>
    <tableColumn id="3" name="RED IZO" dataDxfId="121"/>
    <tableColumn id="4" name="IČO" dataDxfId="120"/>
    <tableColumn id="6" name="Počet tříd v mateřské škole, které dotaci obdrží" dataDxfId="119" dataCellStyle="Čárka"/>
    <tableColumn id="8" name="Úvazky překryvu přímé pedagogické činnosti učitelů, na které je dotace poskytnuta (navýšení úvazků učitelů MŠ potřebných k zajištění cílených překryvů 2,5 hod)" dataDxfId="118" dataCellStyle="Čárka"/>
    <tableColumn id="5" name="Limit počtu učitelů mateřských škol přepočtený na období leden - srpen 2019" dataDxfId="117" dataCellStyle="Čárka"/>
    <tableColumn id="10" name="Platy v Kč" dataDxfId="116" dataCellStyle="Čárka"/>
    <tableColumn id="11" name="Zákonné odvody v Kč" dataDxfId="115" dataCellStyle="Čárka"/>
    <tableColumn id="12" name="Fond kulturních a sociálních potřeb v Kč" dataDxfId="114" dataCellStyle="Čárka"/>
    <tableColumn id="13" name="Poskytnutá dotace celkem v Kč " dataDxfId="113" dataCellStyle="Čárk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ulka6" displayName="Tabulka6" ref="A4:K55" totalsRowShown="0" headerRowBorderDxfId="111">
  <tableColumns count="11">
    <tableColumn id="1" name="Pořadové číslo "/>
    <tableColumn id="2" name="Název školy " dataDxfId="110"/>
    <tableColumn id="3" name="RED IZO" dataDxfId="109"/>
    <tableColumn id="4" name="IČO" dataDxfId="108"/>
    <tableColumn id="6" name="Počet tříd v mateřské škole, které dotaci obdrží" dataDxfId="107"/>
    <tableColumn id="8" name="Úvazky překryvu přímé pedagogické činnosti učitelů, na které je dotace poskytnuta (navýšení úvazků učitelů MŠ potřebných k zajištění cílených překryvů 2,5 hod)" dataDxfId="106"/>
    <tableColumn id="5" name="Limit počtu učitelů mateřských škol přepočtený na období leden - srpen 2019" dataDxfId="105"/>
    <tableColumn id="10" name="Platy v Kč" dataDxfId="104" dataCellStyle="Čárka"/>
    <tableColumn id="11" name="Zákonné odvody v Kč" dataDxfId="103" dataCellStyle="Čárka"/>
    <tableColumn id="12" name="Fond kulturních a sociálních potřeb v Kč" dataDxfId="102"/>
    <tableColumn id="13" name="Poskytnutá dotace celkem v Kč " dataDxfId="101" dataCellStyle="Čárk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ulka8" displayName="Tabulka8" ref="A4:K122" totalsRowShown="0" headerRowBorderDxfId="99" tableBorderDxfId="98" totalsRowBorderDxfId="97">
  <tableColumns count="11">
    <tableColumn id="1" name="Pořadové číslo " dataDxfId="96"/>
    <tableColumn id="2" name="Název školy " dataDxfId="95"/>
    <tableColumn id="3" name="RED IZO" dataDxfId="94"/>
    <tableColumn id="4" name="IČO" dataDxfId="93"/>
    <tableColumn id="6" name="Počet tříd v mateřské škole, které dotaci obdrží" dataDxfId="92"/>
    <tableColumn id="8" name="Úvazky překryvu přímé pedagogické činnosti učitelů, na které je dotace poskytnuta (navýšení úvazků učitelů MŠ potřebných k zajištění cílených překryvů 2,5 hod)" dataDxfId="91"/>
    <tableColumn id="5" name="Limit počtu učitelů mateřských škol přepočtený na období leden - srpen 2019" dataDxfId="90"/>
    <tableColumn id="10" name="Platy v Kč" dataDxfId="89" dataCellStyle="Čárka"/>
    <tableColumn id="11" name="Zákonné odvody v Kč" dataDxfId="88" dataCellStyle="Čárka"/>
    <tableColumn id="12" name="Fond kulturních a sociálních potřeb v Kč" dataDxfId="87" dataCellStyle="Čárka"/>
    <tableColumn id="13" name="Poskytnutá dotace celkem v Kč " dataDxfId="86" dataCellStyle="Čárk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ulka9" displayName="Tabulka9" ref="A4:K135" totalsRowShown="0" headerRowBorderDxfId="84" tableBorderDxfId="83">
  <tableColumns count="11">
    <tableColumn id="1" name="Pořadové číslo " dataDxfId="82"/>
    <tableColumn id="2" name="Název školy " dataDxfId="81"/>
    <tableColumn id="3" name="RED IZO" dataDxfId="80"/>
    <tableColumn id="4" name="IČO" dataDxfId="79"/>
    <tableColumn id="6" name="Počet tříd v mateřské škole, které dotaci obdrží" dataDxfId="78"/>
    <tableColumn id="8" name="Úvazky překryvu přímé pedagogické činnosti učitelů, na které je dotace poskytnuta (navýšení úvazků učitelů MŠ potřebných k zajištění cílených překryvů 2,5 hod)" dataDxfId="77"/>
    <tableColumn id="7" name="Limit počtu učitelů mateřských škol přepočtený na období leden - srpen 2019" dataDxfId="76"/>
    <tableColumn id="10" name="Platy v Kč" dataDxfId="75" dataCellStyle="Čárka"/>
    <tableColumn id="11" name="Zákonné odvody v Kč" dataDxfId="74" dataCellStyle="Čárka"/>
    <tableColumn id="12" name="Fond kulturních a sociálních potřeb v Kč" dataDxfId="73" dataCellStyle="Čárka"/>
    <tableColumn id="13" name="Poskytnutá dotace celkem v Kč " dataDxfId="72" dataCellStyle="Čár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opLeftCell="C82" workbookViewId="0">
      <selection activeCell="G5" sqref="G5:G100"/>
    </sheetView>
  </sheetViews>
  <sheetFormatPr defaultRowHeight="15" x14ac:dyDescent="0.25"/>
  <cols>
    <col min="1" max="1" width="15.7109375" customWidth="1"/>
    <col min="2" max="2" width="73.85546875" bestFit="1" customWidth="1"/>
    <col min="3" max="5" width="20.7109375" customWidth="1"/>
    <col min="6" max="7" width="24.42578125" bestFit="1" customWidth="1"/>
    <col min="8" max="11" width="20.7109375" customWidth="1"/>
    <col min="13" max="13" width="9.7109375" customWidth="1"/>
  </cols>
  <sheetData>
    <row r="1" spans="1:11" x14ac:dyDescent="0.25">
      <c r="A1" s="125" t="s">
        <v>3585</v>
      </c>
    </row>
    <row r="2" spans="1:11" x14ac:dyDescent="0.25">
      <c r="A2" s="130" t="s">
        <v>3586</v>
      </c>
      <c r="B2" s="130"/>
      <c r="C2" s="130"/>
      <c r="D2" s="130"/>
    </row>
    <row r="3" spans="1:11" ht="26.25" x14ac:dyDescent="0.4">
      <c r="A3" s="223" t="s">
        <v>3568</v>
      </c>
      <c r="B3" s="223"/>
      <c r="C3" s="223"/>
    </row>
    <row r="4" spans="1:11" ht="115.5" customHeight="1" x14ac:dyDescent="0.25">
      <c r="A4" s="188" t="s">
        <v>0</v>
      </c>
      <c r="B4" s="188" t="s">
        <v>1</v>
      </c>
      <c r="C4" s="187" t="s">
        <v>2</v>
      </c>
      <c r="D4" s="187" t="s">
        <v>3582</v>
      </c>
      <c r="E4" s="188" t="s">
        <v>3583</v>
      </c>
      <c r="F4" s="188" t="s">
        <v>3587</v>
      </c>
      <c r="G4" s="188" t="s">
        <v>3588</v>
      </c>
      <c r="H4" s="188" t="s">
        <v>293</v>
      </c>
      <c r="I4" s="189" t="s">
        <v>294</v>
      </c>
      <c r="J4" s="189" t="s">
        <v>3584</v>
      </c>
      <c r="K4" s="190" t="s">
        <v>292</v>
      </c>
    </row>
    <row r="5" spans="1:11" ht="17.100000000000001" customHeight="1" x14ac:dyDescent="0.25">
      <c r="A5" s="6" t="s">
        <v>3</v>
      </c>
      <c r="B5" s="1" t="s">
        <v>4</v>
      </c>
      <c r="C5" s="2">
        <v>600035212</v>
      </c>
      <c r="D5" s="2" t="s">
        <v>5</v>
      </c>
      <c r="E5" s="6">
        <v>1</v>
      </c>
      <c r="F5" s="177">
        <v>0.371</v>
      </c>
      <c r="G5" s="136">
        <v>0.247</v>
      </c>
      <c r="H5" s="14">
        <v>94854</v>
      </c>
      <c r="I5" s="14">
        <v>32250</v>
      </c>
      <c r="J5" s="14">
        <v>1897</v>
      </c>
      <c r="K5" s="14">
        <f>Tabulka1[[#This Row],[Platy v Kč]]+Tabulka1[[#This Row],[Zákonné odvody v Kč]]+Tabulka1[[#This Row],[Fond kulturních a sociálních potřeb v Kč]]</f>
        <v>129001</v>
      </c>
    </row>
    <row r="6" spans="1:11" ht="17.100000000000001" customHeight="1" x14ac:dyDescent="0.25">
      <c r="A6" s="6" t="s">
        <v>6</v>
      </c>
      <c r="B6" s="1" t="s">
        <v>7</v>
      </c>
      <c r="C6" s="2">
        <v>600035140</v>
      </c>
      <c r="D6" s="2" t="s">
        <v>8</v>
      </c>
      <c r="E6" s="6">
        <v>2</v>
      </c>
      <c r="F6" s="177">
        <v>0.75800000000000001</v>
      </c>
      <c r="G6" s="136">
        <v>0.505</v>
      </c>
      <c r="H6" s="14">
        <v>193798</v>
      </c>
      <c r="I6" s="14">
        <v>65891</v>
      </c>
      <c r="J6" s="14">
        <v>3875</v>
      </c>
      <c r="K6" s="14">
        <f>Tabulka1[[#This Row],[Platy v Kč]]+Tabulka1[[#This Row],[Zákonné odvody v Kč]]+Tabulka1[[#This Row],[Fond kulturních a sociálních potřeb v Kč]]</f>
        <v>263564</v>
      </c>
    </row>
    <row r="7" spans="1:11" ht="17.100000000000001" customHeight="1" x14ac:dyDescent="0.25">
      <c r="A7" s="6" t="s">
        <v>9</v>
      </c>
      <c r="B7" s="1" t="s">
        <v>10</v>
      </c>
      <c r="C7" s="2">
        <v>600035174</v>
      </c>
      <c r="D7" s="2" t="s">
        <v>11</v>
      </c>
      <c r="E7" s="6">
        <v>2</v>
      </c>
      <c r="F7" s="177">
        <v>0.45200000000000001</v>
      </c>
      <c r="G7" s="136">
        <v>0.30099999999999999</v>
      </c>
      <c r="H7" s="14">
        <v>115563</v>
      </c>
      <c r="I7" s="14">
        <v>39291</v>
      </c>
      <c r="J7" s="14">
        <v>2311</v>
      </c>
      <c r="K7" s="14">
        <f>Tabulka1[[#This Row],[Platy v Kč]]+Tabulka1[[#This Row],[Zákonné odvody v Kč]]+Tabulka1[[#This Row],[Fond kulturních a sociálních potřeb v Kč]]</f>
        <v>157165</v>
      </c>
    </row>
    <row r="8" spans="1:11" ht="17.100000000000001" customHeight="1" x14ac:dyDescent="0.25">
      <c r="A8" s="6" t="s">
        <v>12</v>
      </c>
      <c r="B8" s="1" t="s">
        <v>13</v>
      </c>
      <c r="C8" s="2">
        <v>600035417</v>
      </c>
      <c r="D8" s="2" t="s">
        <v>14</v>
      </c>
      <c r="E8" s="6">
        <v>3</v>
      </c>
      <c r="F8" s="177">
        <v>0.98399999999999999</v>
      </c>
      <c r="G8" s="136">
        <v>0.65600000000000003</v>
      </c>
      <c r="H8" s="14">
        <v>251580</v>
      </c>
      <c r="I8" s="14">
        <v>85537</v>
      </c>
      <c r="J8" s="14">
        <v>5031</v>
      </c>
      <c r="K8" s="14">
        <f>Tabulka1[[#This Row],[Platy v Kč]]+Tabulka1[[#This Row],[Zákonné odvody v Kč]]+Tabulka1[[#This Row],[Fond kulturních a sociálních potřeb v Kč]]</f>
        <v>342148</v>
      </c>
    </row>
    <row r="9" spans="1:11" ht="17.100000000000001" customHeight="1" x14ac:dyDescent="0.25">
      <c r="A9" s="6" t="s">
        <v>15</v>
      </c>
      <c r="B9" s="1" t="s">
        <v>16</v>
      </c>
      <c r="C9" s="2">
        <v>600035425</v>
      </c>
      <c r="D9" s="2" t="s">
        <v>17</v>
      </c>
      <c r="E9" s="6">
        <v>2</v>
      </c>
      <c r="F9" s="177">
        <v>0.59699999999999998</v>
      </c>
      <c r="G9" s="136">
        <v>0.39800000000000002</v>
      </c>
      <c r="H9" s="14">
        <v>152635</v>
      </c>
      <c r="I9" s="14">
        <v>51896</v>
      </c>
      <c r="J9" s="14">
        <v>3052</v>
      </c>
      <c r="K9" s="14">
        <f>Tabulka1[[#This Row],[Platy v Kč]]+Tabulka1[[#This Row],[Zákonné odvody v Kč]]+Tabulka1[[#This Row],[Fond kulturních a sociálních potřeb v Kč]]</f>
        <v>207583</v>
      </c>
    </row>
    <row r="10" spans="1:11" ht="17.100000000000001" customHeight="1" x14ac:dyDescent="0.25">
      <c r="A10" s="6" t="s">
        <v>18</v>
      </c>
      <c r="B10" s="1" t="s">
        <v>19</v>
      </c>
      <c r="C10" s="2">
        <v>600035506</v>
      </c>
      <c r="D10" s="2" t="s">
        <v>20</v>
      </c>
      <c r="E10" s="6">
        <v>2</v>
      </c>
      <c r="F10" s="177">
        <v>0.59699999999999998</v>
      </c>
      <c r="G10" s="136">
        <v>0.39800000000000002</v>
      </c>
      <c r="H10" s="14">
        <v>152635</v>
      </c>
      <c r="I10" s="14">
        <v>51896</v>
      </c>
      <c r="J10" s="14">
        <v>3052</v>
      </c>
      <c r="K10" s="14">
        <f>Tabulka1[[#This Row],[Platy v Kč]]+Tabulka1[[#This Row],[Zákonné odvody v Kč]]+Tabulka1[[#This Row],[Fond kulturních a sociálních potřeb v Kč]]</f>
        <v>207583</v>
      </c>
    </row>
    <row r="11" spans="1:11" ht="17.100000000000001" customHeight="1" x14ac:dyDescent="0.25">
      <c r="A11" s="6" t="s">
        <v>21</v>
      </c>
      <c r="B11" s="1" t="s">
        <v>22</v>
      </c>
      <c r="C11" s="2">
        <v>600036308</v>
      </c>
      <c r="D11" s="2" t="s">
        <v>23</v>
      </c>
      <c r="E11" s="6">
        <v>2</v>
      </c>
      <c r="F11" s="177">
        <v>0.41899999999999998</v>
      </c>
      <c r="G11" s="136">
        <v>0.27900000000000003</v>
      </c>
      <c r="H11" s="14">
        <v>107126</v>
      </c>
      <c r="I11" s="14">
        <v>36423</v>
      </c>
      <c r="J11" s="14">
        <v>2142</v>
      </c>
      <c r="K11" s="14">
        <f>Tabulka1[[#This Row],[Platy v Kč]]+Tabulka1[[#This Row],[Zákonné odvody v Kč]]+Tabulka1[[#This Row],[Fond kulturních a sociálních potřeb v Kč]]</f>
        <v>145691</v>
      </c>
    </row>
    <row r="12" spans="1:11" ht="17.100000000000001" customHeight="1" x14ac:dyDescent="0.25">
      <c r="A12" s="6" t="s">
        <v>24</v>
      </c>
      <c r="B12" s="1" t="s">
        <v>25</v>
      </c>
      <c r="C12" s="2">
        <v>600036341</v>
      </c>
      <c r="D12" s="2" t="s">
        <v>26</v>
      </c>
      <c r="E12" s="6">
        <v>1</v>
      </c>
      <c r="F12" s="177">
        <v>0.35</v>
      </c>
      <c r="G12" s="136">
        <v>0.23300000000000001</v>
      </c>
      <c r="H12" s="14">
        <v>89485</v>
      </c>
      <c r="I12" s="14">
        <v>30425</v>
      </c>
      <c r="J12" s="14">
        <v>1789</v>
      </c>
      <c r="K12" s="14">
        <f>Tabulka1[[#This Row],[Platy v Kč]]+Tabulka1[[#This Row],[Zákonné odvody v Kč]]+Tabulka1[[#This Row],[Fond kulturních a sociálních potřeb v Kč]]</f>
        <v>121699</v>
      </c>
    </row>
    <row r="13" spans="1:11" ht="17.100000000000001" customHeight="1" x14ac:dyDescent="0.25">
      <c r="A13" s="6" t="s">
        <v>27</v>
      </c>
      <c r="B13" s="1" t="s">
        <v>28</v>
      </c>
      <c r="C13" s="2">
        <v>600036634</v>
      </c>
      <c r="D13" s="2" t="s">
        <v>29</v>
      </c>
      <c r="E13" s="6">
        <v>1</v>
      </c>
      <c r="F13" s="177">
        <v>0.187</v>
      </c>
      <c r="G13" s="136">
        <v>0.125</v>
      </c>
      <c r="H13" s="14">
        <v>47810</v>
      </c>
      <c r="I13" s="14">
        <v>16255</v>
      </c>
      <c r="J13" s="14">
        <v>956</v>
      </c>
      <c r="K13" s="14">
        <f>Tabulka1[[#This Row],[Platy v Kč]]+Tabulka1[[#This Row],[Zákonné odvody v Kč]]+Tabulka1[[#This Row],[Fond kulturních a sociálních potřeb v Kč]]</f>
        <v>65021</v>
      </c>
    </row>
    <row r="14" spans="1:11" ht="17.100000000000001" customHeight="1" x14ac:dyDescent="0.25">
      <c r="A14" s="6" t="s">
        <v>30</v>
      </c>
      <c r="B14" s="1" t="s">
        <v>31</v>
      </c>
      <c r="C14" s="2">
        <v>600036782</v>
      </c>
      <c r="D14" s="2" t="s">
        <v>32</v>
      </c>
      <c r="E14" s="6">
        <v>2</v>
      </c>
      <c r="F14" s="177">
        <v>0.41899999999999998</v>
      </c>
      <c r="G14" s="136">
        <v>0.27900000000000003</v>
      </c>
      <c r="H14" s="14">
        <v>107126</v>
      </c>
      <c r="I14" s="14">
        <v>36423</v>
      </c>
      <c r="J14" s="14">
        <v>2142</v>
      </c>
      <c r="K14" s="14">
        <f>Tabulka1[[#This Row],[Platy v Kč]]+Tabulka1[[#This Row],[Zákonné odvody v Kč]]+Tabulka1[[#This Row],[Fond kulturních a sociálních potřeb v Kč]]</f>
        <v>145691</v>
      </c>
    </row>
    <row r="15" spans="1:11" ht="17.100000000000001" customHeight="1" x14ac:dyDescent="0.25">
      <c r="A15" s="6" t="s">
        <v>33</v>
      </c>
      <c r="B15" s="3" t="s">
        <v>34</v>
      </c>
      <c r="C15" s="2">
        <v>600005399</v>
      </c>
      <c r="D15" s="2" t="s">
        <v>35</v>
      </c>
      <c r="E15" s="6">
        <v>2</v>
      </c>
      <c r="F15" s="177">
        <v>0.61299999999999999</v>
      </c>
      <c r="G15" s="136">
        <v>0.40899999999999997</v>
      </c>
      <c r="H15" s="14">
        <v>156726</v>
      </c>
      <c r="I15" s="14">
        <v>53287</v>
      </c>
      <c r="J15" s="14">
        <v>3134</v>
      </c>
      <c r="K15" s="14">
        <f>Tabulka1[[#This Row],[Platy v Kč]]+Tabulka1[[#This Row],[Zákonné odvody v Kč]]+Tabulka1[[#This Row],[Fond kulturních a sociálních potřeb v Kč]]</f>
        <v>213147</v>
      </c>
    </row>
    <row r="16" spans="1:11" ht="17.100000000000001" customHeight="1" x14ac:dyDescent="0.25">
      <c r="A16" s="6" t="s">
        <v>36</v>
      </c>
      <c r="B16" s="1" t="s">
        <v>37</v>
      </c>
      <c r="C16" s="2">
        <v>600037193</v>
      </c>
      <c r="D16" s="2" t="s">
        <v>38</v>
      </c>
      <c r="E16" s="6">
        <v>1</v>
      </c>
      <c r="F16" s="177">
        <v>0.22600000000000001</v>
      </c>
      <c r="G16" s="136">
        <v>0.151</v>
      </c>
      <c r="H16" s="14">
        <v>57782</v>
      </c>
      <c r="I16" s="14">
        <v>19646</v>
      </c>
      <c r="J16" s="14">
        <v>1155</v>
      </c>
      <c r="K16" s="14">
        <f>Tabulka1[[#This Row],[Platy v Kč]]+Tabulka1[[#This Row],[Zákonné odvody v Kč]]+Tabulka1[[#This Row],[Fond kulturních a sociálních potřeb v Kč]]</f>
        <v>78583</v>
      </c>
    </row>
    <row r="17" spans="1:11" ht="17.100000000000001" customHeight="1" x14ac:dyDescent="0.25">
      <c r="A17" s="6" t="s">
        <v>39</v>
      </c>
      <c r="B17" s="1" t="s">
        <v>40</v>
      </c>
      <c r="C17" s="2">
        <v>600037690</v>
      </c>
      <c r="D17" s="2" t="s">
        <v>41</v>
      </c>
      <c r="E17" s="6">
        <v>4</v>
      </c>
      <c r="F17" s="177">
        <v>1.6120000000000001</v>
      </c>
      <c r="G17" s="136">
        <v>1.075</v>
      </c>
      <c r="H17" s="14">
        <v>412141</v>
      </c>
      <c r="I17" s="14">
        <v>140128</v>
      </c>
      <c r="J17" s="14">
        <v>8242</v>
      </c>
      <c r="K17" s="14">
        <f>Tabulka1[[#This Row],[Platy v Kč]]+Tabulka1[[#This Row],[Zákonné odvody v Kč]]+Tabulka1[[#This Row],[Fond kulturních a sociálních potřeb v Kč]]</f>
        <v>560511</v>
      </c>
    </row>
    <row r="18" spans="1:11" ht="17.100000000000001" customHeight="1" x14ac:dyDescent="0.25">
      <c r="A18" s="6" t="s">
        <v>42</v>
      </c>
      <c r="B18" s="1" t="s">
        <v>43</v>
      </c>
      <c r="C18" s="2">
        <v>600037720</v>
      </c>
      <c r="D18" s="2" t="s">
        <v>44</v>
      </c>
      <c r="E18" s="6">
        <v>1</v>
      </c>
      <c r="F18" s="177">
        <v>0.24199999999999999</v>
      </c>
      <c r="G18" s="136">
        <v>0.161</v>
      </c>
      <c r="H18" s="14">
        <v>61872</v>
      </c>
      <c r="I18" s="14">
        <v>21036</v>
      </c>
      <c r="J18" s="14">
        <v>1237</v>
      </c>
      <c r="K18" s="14">
        <f>Tabulka1[[#This Row],[Platy v Kč]]+Tabulka1[[#This Row],[Zákonné odvody v Kč]]+Tabulka1[[#This Row],[Fond kulturních a sociálních potřeb v Kč]]</f>
        <v>84145</v>
      </c>
    </row>
    <row r="19" spans="1:11" ht="17.100000000000001" customHeight="1" x14ac:dyDescent="0.25">
      <c r="A19" s="6" t="s">
        <v>45</v>
      </c>
      <c r="B19" s="1" t="s">
        <v>46</v>
      </c>
      <c r="C19" s="2">
        <v>600037851</v>
      </c>
      <c r="D19" s="2" t="s">
        <v>47</v>
      </c>
      <c r="E19" s="6">
        <v>1</v>
      </c>
      <c r="F19" s="177">
        <v>0.2</v>
      </c>
      <c r="G19" s="136">
        <v>0.13300000000000001</v>
      </c>
      <c r="H19" s="14">
        <v>51134</v>
      </c>
      <c r="I19" s="14">
        <v>17386</v>
      </c>
      <c r="J19" s="14">
        <v>1022</v>
      </c>
      <c r="K19" s="14">
        <f>Tabulka1[[#This Row],[Platy v Kč]]+Tabulka1[[#This Row],[Zákonné odvody v Kč]]+Tabulka1[[#This Row],[Fond kulturních a sociálních potřeb v Kč]]</f>
        <v>69542</v>
      </c>
    </row>
    <row r="20" spans="1:11" ht="17.100000000000001" customHeight="1" x14ac:dyDescent="0.25">
      <c r="A20" s="6" t="s">
        <v>48</v>
      </c>
      <c r="B20" s="1" t="s">
        <v>49</v>
      </c>
      <c r="C20" s="2">
        <v>600037975</v>
      </c>
      <c r="D20" s="2" t="s">
        <v>50</v>
      </c>
      <c r="E20" s="6">
        <v>1</v>
      </c>
      <c r="F20" s="177">
        <v>0.38700000000000001</v>
      </c>
      <c r="G20" s="136">
        <v>0.25800000000000001</v>
      </c>
      <c r="H20" s="14">
        <v>98944</v>
      </c>
      <c r="I20" s="14">
        <v>33641</v>
      </c>
      <c r="J20" s="14">
        <v>1978</v>
      </c>
      <c r="K20" s="14">
        <f>Tabulka1[[#This Row],[Platy v Kč]]+Tabulka1[[#This Row],[Zákonné odvody v Kč]]+Tabulka1[[#This Row],[Fond kulturních a sociálních potřeb v Kč]]</f>
        <v>134563</v>
      </c>
    </row>
    <row r="21" spans="1:11" ht="17.100000000000001" customHeight="1" x14ac:dyDescent="0.25">
      <c r="A21" s="6" t="s">
        <v>51</v>
      </c>
      <c r="B21" s="3" t="s">
        <v>52</v>
      </c>
      <c r="C21" s="2">
        <v>600038238</v>
      </c>
      <c r="D21" s="2" t="s">
        <v>53</v>
      </c>
      <c r="E21" s="6">
        <v>1</v>
      </c>
      <c r="F21" s="177">
        <v>0.22600000000000001</v>
      </c>
      <c r="G21" s="136">
        <v>0.151</v>
      </c>
      <c r="H21" s="14">
        <v>57782</v>
      </c>
      <c r="I21" s="14">
        <v>19646</v>
      </c>
      <c r="J21" s="14">
        <v>1155</v>
      </c>
      <c r="K21" s="14">
        <f>Tabulka1[[#This Row],[Platy v Kč]]+Tabulka1[[#This Row],[Zákonné odvody v Kč]]+Tabulka1[[#This Row],[Fond kulturních a sociálních potřeb v Kč]]</f>
        <v>78583</v>
      </c>
    </row>
    <row r="22" spans="1:11" ht="17.100000000000001" customHeight="1" x14ac:dyDescent="0.25">
      <c r="A22" s="6" t="s">
        <v>54</v>
      </c>
      <c r="B22" s="1" t="s">
        <v>55</v>
      </c>
      <c r="C22" s="2">
        <v>600038246</v>
      </c>
      <c r="D22" s="2" t="s">
        <v>56</v>
      </c>
      <c r="E22" s="6">
        <v>1</v>
      </c>
      <c r="F22" s="177">
        <v>0.161</v>
      </c>
      <c r="G22" s="136">
        <v>0.107</v>
      </c>
      <c r="H22" s="14">
        <v>41163</v>
      </c>
      <c r="I22" s="14">
        <v>13995</v>
      </c>
      <c r="J22" s="14">
        <v>823</v>
      </c>
      <c r="K22" s="14">
        <f>Tabulka1[[#This Row],[Platy v Kč]]+Tabulka1[[#This Row],[Zákonné odvody v Kč]]+Tabulka1[[#This Row],[Fond kulturních a sociálních potřeb v Kč]]</f>
        <v>55981</v>
      </c>
    </row>
    <row r="23" spans="1:11" ht="17.100000000000001" customHeight="1" x14ac:dyDescent="0.25">
      <c r="A23" s="6" t="s">
        <v>57</v>
      </c>
      <c r="B23" s="1" t="s">
        <v>58</v>
      </c>
      <c r="C23" s="2">
        <v>600038301</v>
      </c>
      <c r="D23" s="2" t="s">
        <v>59</v>
      </c>
      <c r="E23" s="6">
        <v>1</v>
      </c>
      <c r="F23" s="177">
        <v>0.25800000000000001</v>
      </c>
      <c r="G23" s="136">
        <v>0.17199999999999999</v>
      </c>
      <c r="H23" s="14">
        <v>65963</v>
      </c>
      <c r="I23" s="14">
        <v>22427</v>
      </c>
      <c r="J23" s="14">
        <v>1319</v>
      </c>
      <c r="K23" s="14">
        <f>Tabulka1[[#This Row],[Platy v Kč]]+Tabulka1[[#This Row],[Zákonné odvody v Kč]]+Tabulka1[[#This Row],[Fond kulturních a sociálních potřeb v Kč]]</f>
        <v>89709</v>
      </c>
    </row>
    <row r="24" spans="1:11" ht="17.100000000000001" customHeight="1" x14ac:dyDescent="0.25">
      <c r="A24" s="6" t="s">
        <v>60</v>
      </c>
      <c r="B24" s="1" t="s">
        <v>61</v>
      </c>
      <c r="C24" s="2">
        <v>600038360</v>
      </c>
      <c r="D24" s="2" t="s">
        <v>62</v>
      </c>
      <c r="E24" s="6">
        <v>1</v>
      </c>
      <c r="F24" s="177">
        <v>0.27400000000000002</v>
      </c>
      <c r="G24" s="136">
        <v>0.183</v>
      </c>
      <c r="H24" s="14">
        <v>70054</v>
      </c>
      <c r="I24" s="14">
        <v>23818</v>
      </c>
      <c r="J24" s="14">
        <v>1401</v>
      </c>
      <c r="K24" s="14">
        <f>Tabulka1[[#This Row],[Platy v Kč]]+Tabulka1[[#This Row],[Zákonné odvody v Kč]]+Tabulka1[[#This Row],[Fond kulturních a sociálních potřeb v Kč]]</f>
        <v>95273</v>
      </c>
    </row>
    <row r="25" spans="1:11" ht="17.100000000000001" customHeight="1" x14ac:dyDescent="0.25">
      <c r="A25" s="6" t="s">
        <v>63</v>
      </c>
      <c r="B25" s="1" t="s">
        <v>64</v>
      </c>
      <c r="C25" s="2">
        <v>600038424</v>
      </c>
      <c r="D25" s="2" t="s">
        <v>65</v>
      </c>
      <c r="E25" s="6">
        <v>1</v>
      </c>
      <c r="F25" s="177">
        <v>4.8000000000000001E-2</v>
      </c>
      <c r="G25" s="136">
        <v>3.2000000000000001E-2</v>
      </c>
      <c r="H25" s="14">
        <v>12272</v>
      </c>
      <c r="I25" s="14">
        <v>4172</v>
      </c>
      <c r="J25" s="14">
        <v>245</v>
      </c>
      <c r="K25" s="14">
        <f>Tabulka1[[#This Row],[Platy v Kč]]+Tabulka1[[#This Row],[Zákonné odvody v Kč]]+Tabulka1[[#This Row],[Fond kulturních a sociálních potřeb v Kč]]</f>
        <v>16689</v>
      </c>
    </row>
    <row r="26" spans="1:11" ht="17.100000000000001" customHeight="1" x14ac:dyDescent="0.25">
      <c r="A26" s="6" t="s">
        <v>66</v>
      </c>
      <c r="B26" s="1" t="s">
        <v>67</v>
      </c>
      <c r="C26" s="2">
        <v>600038718</v>
      </c>
      <c r="D26" s="2" t="s">
        <v>68</v>
      </c>
      <c r="E26" s="6">
        <v>1</v>
      </c>
      <c r="F26" s="177">
        <v>0.4</v>
      </c>
      <c r="G26" s="136">
        <v>0.26700000000000002</v>
      </c>
      <c r="H26" s="14">
        <v>102268</v>
      </c>
      <c r="I26" s="14">
        <v>34771</v>
      </c>
      <c r="J26" s="14">
        <v>2045</v>
      </c>
      <c r="K26" s="14">
        <f>Tabulka1[[#This Row],[Platy v Kč]]+Tabulka1[[#This Row],[Zákonné odvody v Kč]]+Tabulka1[[#This Row],[Fond kulturních a sociálních potřeb v Kč]]</f>
        <v>139084</v>
      </c>
    </row>
    <row r="27" spans="1:11" ht="17.100000000000001" customHeight="1" x14ac:dyDescent="0.25">
      <c r="A27" s="6" t="s">
        <v>69</v>
      </c>
      <c r="B27" s="1" t="s">
        <v>70</v>
      </c>
      <c r="C27" s="2">
        <v>600038742</v>
      </c>
      <c r="D27" s="2" t="s">
        <v>71</v>
      </c>
      <c r="E27" s="6">
        <v>1</v>
      </c>
      <c r="F27" s="177">
        <v>0.35</v>
      </c>
      <c r="G27" s="136">
        <v>0.23300000000000001</v>
      </c>
      <c r="H27" s="14">
        <v>89485</v>
      </c>
      <c r="I27" s="14">
        <v>30425</v>
      </c>
      <c r="J27" s="14">
        <v>1789</v>
      </c>
      <c r="K27" s="14">
        <f>Tabulka1[[#This Row],[Platy v Kč]]+Tabulka1[[#This Row],[Zákonné odvody v Kč]]+Tabulka1[[#This Row],[Fond kulturních a sociálních potřeb v Kč]]</f>
        <v>121699</v>
      </c>
    </row>
    <row r="28" spans="1:11" ht="17.100000000000001" customHeight="1" x14ac:dyDescent="0.25">
      <c r="A28" s="6" t="s">
        <v>72</v>
      </c>
      <c r="B28" s="1" t="s">
        <v>73</v>
      </c>
      <c r="C28" s="2">
        <v>600038769</v>
      </c>
      <c r="D28" s="2" t="s">
        <v>74</v>
      </c>
      <c r="E28" s="6">
        <v>2</v>
      </c>
      <c r="F28" s="177">
        <v>0.77400000000000002</v>
      </c>
      <c r="G28" s="136">
        <v>0.51600000000000001</v>
      </c>
      <c r="H28" s="14">
        <v>197889</v>
      </c>
      <c r="I28" s="14">
        <v>67282</v>
      </c>
      <c r="J28" s="14">
        <v>3957</v>
      </c>
      <c r="K28" s="14">
        <f>Tabulka1[[#This Row],[Platy v Kč]]+Tabulka1[[#This Row],[Zákonné odvody v Kč]]+Tabulka1[[#This Row],[Fond kulturních a sociálních potřeb v Kč]]</f>
        <v>269128</v>
      </c>
    </row>
    <row r="29" spans="1:11" ht="17.100000000000001" customHeight="1" x14ac:dyDescent="0.25">
      <c r="A29" s="6" t="s">
        <v>75</v>
      </c>
      <c r="B29" s="1" t="s">
        <v>76</v>
      </c>
      <c r="C29" s="2">
        <v>600038777</v>
      </c>
      <c r="D29" s="2" t="s">
        <v>77</v>
      </c>
      <c r="E29" s="6">
        <v>1</v>
      </c>
      <c r="F29" s="177">
        <v>0.29699999999999999</v>
      </c>
      <c r="G29" s="136">
        <v>0.19800000000000001</v>
      </c>
      <c r="H29" s="14">
        <v>75934</v>
      </c>
      <c r="I29" s="14">
        <v>25818</v>
      </c>
      <c r="J29" s="14">
        <v>1518</v>
      </c>
      <c r="K29" s="14">
        <f>Tabulka1[[#This Row],[Platy v Kč]]+Tabulka1[[#This Row],[Zákonné odvody v Kč]]+Tabulka1[[#This Row],[Fond kulturních a sociálních potřeb v Kč]]</f>
        <v>103270</v>
      </c>
    </row>
    <row r="30" spans="1:11" ht="17.100000000000001" customHeight="1" x14ac:dyDescent="0.25">
      <c r="A30" s="6" t="s">
        <v>78</v>
      </c>
      <c r="B30" s="1" t="s">
        <v>79</v>
      </c>
      <c r="C30" s="2">
        <v>600038807</v>
      </c>
      <c r="D30" s="2" t="s">
        <v>80</v>
      </c>
      <c r="E30" s="6">
        <v>1</v>
      </c>
      <c r="F30" s="177">
        <v>0.25</v>
      </c>
      <c r="G30" s="136">
        <v>0.16700000000000001</v>
      </c>
      <c r="H30" s="14">
        <v>63918</v>
      </c>
      <c r="I30" s="14">
        <v>21732</v>
      </c>
      <c r="J30" s="14">
        <v>1278</v>
      </c>
      <c r="K30" s="14">
        <f>Tabulka1[[#This Row],[Platy v Kč]]+Tabulka1[[#This Row],[Zákonné odvody v Kč]]+Tabulka1[[#This Row],[Fond kulturních a sociálních potřeb v Kč]]</f>
        <v>86928</v>
      </c>
    </row>
    <row r="31" spans="1:11" ht="17.100000000000001" customHeight="1" x14ac:dyDescent="0.25">
      <c r="A31" s="6" t="s">
        <v>81</v>
      </c>
      <c r="B31" s="1" t="s">
        <v>82</v>
      </c>
      <c r="C31" s="2">
        <v>600038823</v>
      </c>
      <c r="D31" s="2" t="s">
        <v>83</v>
      </c>
      <c r="E31" s="6">
        <v>2</v>
      </c>
      <c r="F31" s="177">
        <v>0.5</v>
      </c>
      <c r="G31" s="136">
        <v>0.33300000000000002</v>
      </c>
      <c r="H31" s="14">
        <v>127835</v>
      </c>
      <c r="I31" s="14">
        <v>43464</v>
      </c>
      <c r="J31" s="14">
        <v>2556</v>
      </c>
      <c r="K31" s="14">
        <f>Tabulka1[[#This Row],[Platy v Kč]]+Tabulka1[[#This Row],[Zákonné odvody v Kč]]+Tabulka1[[#This Row],[Fond kulturních a sociálních potřeb v Kč]]</f>
        <v>173855</v>
      </c>
    </row>
    <row r="32" spans="1:11" ht="17.100000000000001" customHeight="1" x14ac:dyDescent="0.25">
      <c r="A32" s="6" t="s">
        <v>84</v>
      </c>
      <c r="B32" s="1" t="s">
        <v>85</v>
      </c>
      <c r="C32" s="2">
        <v>600038882</v>
      </c>
      <c r="D32" s="2" t="s">
        <v>86</v>
      </c>
      <c r="E32" s="6">
        <v>6</v>
      </c>
      <c r="F32" s="177">
        <v>2.4180000000000001</v>
      </c>
      <c r="G32" s="136">
        <v>1.6120000000000001</v>
      </c>
      <c r="H32" s="14">
        <v>618211</v>
      </c>
      <c r="I32" s="14">
        <v>210192</v>
      </c>
      <c r="J32" s="14">
        <v>12364</v>
      </c>
      <c r="K32" s="14">
        <f>Tabulka1[[#This Row],[Platy v Kč]]+Tabulka1[[#This Row],[Zákonné odvody v Kč]]+Tabulka1[[#This Row],[Fond kulturních a sociálních potřeb v Kč]]</f>
        <v>840767</v>
      </c>
    </row>
    <row r="33" spans="1:11" ht="17.100000000000001" customHeight="1" x14ac:dyDescent="0.25">
      <c r="A33" s="6" t="s">
        <v>87</v>
      </c>
      <c r="B33" s="1" t="s">
        <v>88</v>
      </c>
      <c r="C33" s="2">
        <v>600038912</v>
      </c>
      <c r="D33" s="2" t="s">
        <v>89</v>
      </c>
      <c r="E33" s="6">
        <v>2</v>
      </c>
      <c r="F33" s="177">
        <v>0.5</v>
      </c>
      <c r="G33" s="136">
        <v>0.33300000000000002</v>
      </c>
      <c r="H33" s="14">
        <v>127835</v>
      </c>
      <c r="I33" s="14">
        <v>43464</v>
      </c>
      <c r="J33" s="14">
        <v>2556</v>
      </c>
      <c r="K33" s="14">
        <f>Tabulka1[[#This Row],[Platy v Kč]]+Tabulka1[[#This Row],[Zákonné odvody v Kč]]+Tabulka1[[#This Row],[Fond kulturních a sociálních potřeb v Kč]]</f>
        <v>173855</v>
      </c>
    </row>
    <row r="34" spans="1:11" ht="17.100000000000001" customHeight="1" x14ac:dyDescent="0.25">
      <c r="A34" s="6" t="s">
        <v>90</v>
      </c>
      <c r="B34" s="1" t="s">
        <v>91</v>
      </c>
      <c r="C34" s="2">
        <v>600038947</v>
      </c>
      <c r="D34" s="2" t="s">
        <v>92</v>
      </c>
      <c r="E34" s="6">
        <v>2</v>
      </c>
      <c r="F34" s="177">
        <v>0.48399999999999999</v>
      </c>
      <c r="G34" s="136">
        <v>0.32300000000000001</v>
      </c>
      <c r="H34" s="14">
        <v>123744</v>
      </c>
      <c r="I34" s="14">
        <v>42073</v>
      </c>
      <c r="J34" s="14">
        <v>2474</v>
      </c>
      <c r="K34" s="14">
        <f>Tabulka1[[#This Row],[Platy v Kč]]+Tabulka1[[#This Row],[Zákonné odvody v Kč]]+Tabulka1[[#This Row],[Fond kulturních a sociálních potřeb v Kč]]</f>
        <v>168291</v>
      </c>
    </row>
    <row r="35" spans="1:11" ht="17.100000000000001" customHeight="1" x14ac:dyDescent="0.25">
      <c r="A35" s="6" t="s">
        <v>93</v>
      </c>
      <c r="B35" s="1" t="s">
        <v>94</v>
      </c>
      <c r="C35" s="2">
        <v>600038955</v>
      </c>
      <c r="D35" s="2" t="s">
        <v>95</v>
      </c>
      <c r="E35" s="6">
        <v>3</v>
      </c>
      <c r="F35" s="177">
        <v>0.95</v>
      </c>
      <c r="G35" s="136">
        <v>0.63300000000000001</v>
      </c>
      <c r="H35" s="14">
        <v>242887</v>
      </c>
      <c r="I35" s="14">
        <v>82582</v>
      </c>
      <c r="J35" s="14">
        <v>4857</v>
      </c>
      <c r="K35" s="14">
        <f>Tabulka1[[#This Row],[Platy v Kč]]+Tabulka1[[#This Row],[Zákonné odvody v Kč]]+Tabulka1[[#This Row],[Fond kulturních a sociálních potřeb v Kč]]</f>
        <v>330326</v>
      </c>
    </row>
    <row r="36" spans="1:11" ht="17.100000000000001" customHeight="1" x14ac:dyDescent="0.25">
      <c r="A36" s="6" t="s">
        <v>96</v>
      </c>
      <c r="B36" s="1" t="s">
        <v>97</v>
      </c>
      <c r="C36" s="2">
        <v>600039153</v>
      </c>
      <c r="D36" s="2" t="s">
        <v>98</v>
      </c>
      <c r="E36" s="6">
        <v>1</v>
      </c>
      <c r="F36" s="177">
        <v>0.3</v>
      </c>
      <c r="G36" s="136">
        <v>0.2</v>
      </c>
      <c r="H36" s="14">
        <v>76701</v>
      </c>
      <c r="I36" s="14">
        <v>26078</v>
      </c>
      <c r="J36" s="14">
        <v>1534</v>
      </c>
      <c r="K36" s="14">
        <f>Tabulka1[[#This Row],[Platy v Kč]]+Tabulka1[[#This Row],[Zákonné odvody v Kč]]+Tabulka1[[#This Row],[Fond kulturních a sociálních potřeb v Kč]]</f>
        <v>104313</v>
      </c>
    </row>
    <row r="37" spans="1:11" ht="17.100000000000001" customHeight="1" x14ac:dyDescent="0.25">
      <c r="A37" s="6" t="s">
        <v>99</v>
      </c>
      <c r="B37" s="1" t="s">
        <v>100</v>
      </c>
      <c r="C37" s="2">
        <v>691005494</v>
      </c>
      <c r="D37" s="2" t="s">
        <v>101</v>
      </c>
      <c r="E37" s="6">
        <v>1</v>
      </c>
      <c r="F37" s="177">
        <v>0.22600000000000001</v>
      </c>
      <c r="G37" s="136">
        <v>0.151</v>
      </c>
      <c r="H37" s="14">
        <v>57782</v>
      </c>
      <c r="I37" s="14">
        <v>19646</v>
      </c>
      <c r="J37" s="14">
        <v>1155</v>
      </c>
      <c r="K37" s="14">
        <f>Tabulka1[[#This Row],[Platy v Kč]]+Tabulka1[[#This Row],[Zákonné odvody v Kč]]+Tabulka1[[#This Row],[Fond kulturních a sociálních potřeb v Kč]]</f>
        <v>78583</v>
      </c>
    </row>
    <row r="38" spans="1:11" ht="17.100000000000001" customHeight="1" x14ac:dyDescent="0.25">
      <c r="A38" s="6" t="s">
        <v>102</v>
      </c>
      <c r="B38" s="1" t="s">
        <v>103</v>
      </c>
      <c r="C38" s="2">
        <v>600039374</v>
      </c>
      <c r="D38" s="2" t="s">
        <v>104</v>
      </c>
      <c r="E38" s="6">
        <v>2</v>
      </c>
      <c r="F38" s="177">
        <v>0.47</v>
      </c>
      <c r="G38" s="136">
        <v>0.313</v>
      </c>
      <c r="H38" s="14">
        <v>120165</v>
      </c>
      <c r="I38" s="14">
        <v>40856</v>
      </c>
      <c r="J38" s="14">
        <v>2403</v>
      </c>
      <c r="K38" s="14">
        <f>Tabulka1[[#This Row],[Platy v Kč]]+Tabulka1[[#This Row],[Zákonné odvody v Kč]]+Tabulka1[[#This Row],[Fond kulturních a sociálních potřeb v Kč]]</f>
        <v>163424</v>
      </c>
    </row>
    <row r="39" spans="1:11" ht="17.100000000000001" customHeight="1" x14ac:dyDescent="0.25">
      <c r="A39" s="6" t="s">
        <v>105</v>
      </c>
      <c r="B39" s="1" t="s">
        <v>106</v>
      </c>
      <c r="C39" s="2">
        <v>600039498</v>
      </c>
      <c r="D39" s="2" t="s">
        <v>107</v>
      </c>
      <c r="E39" s="6">
        <v>1</v>
      </c>
      <c r="F39" s="177">
        <v>0.22600000000000001</v>
      </c>
      <c r="G39" s="136">
        <v>0.151</v>
      </c>
      <c r="H39" s="14">
        <v>57782</v>
      </c>
      <c r="I39" s="14">
        <v>19646</v>
      </c>
      <c r="J39" s="14">
        <v>1155</v>
      </c>
      <c r="K39" s="14">
        <f>Tabulka1[[#This Row],[Platy v Kč]]+Tabulka1[[#This Row],[Zákonné odvody v Kč]]+Tabulka1[[#This Row],[Fond kulturních a sociálních potřeb v Kč]]</f>
        <v>78583</v>
      </c>
    </row>
    <row r="40" spans="1:11" ht="17.100000000000001" customHeight="1" x14ac:dyDescent="0.25">
      <c r="A40" s="6" t="s">
        <v>108</v>
      </c>
      <c r="B40" s="1" t="s">
        <v>109</v>
      </c>
      <c r="C40" s="2">
        <v>600039587</v>
      </c>
      <c r="D40" s="2" t="s">
        <v>110</v>
      </c>
      <c r="E40" s="6">
        <v>2</v>
      </c>
      <c r="F40" s="177">
        <v>0.72599999999999998</v>
      </c>
      <c r="G40" s="136">
        <v>0.48399999999999999</v>
      </c>
      <c r="H40" s="14">
        <v>185617</v>
      </c>
      <c r="I40" s="14">
        <v>63110</v>
      </c>
      <c r="J40" s="14">
        <v>3712</v>
      </c>
      <c r="K40" s="14">
        <f>Tabulka1[[#This Row],[Platy v Kč]]+Tabulka1[[#This Row],[Zákonné odvody v Kč]]+Tabulka1[[#This Row],[Fond kulturních a sociálních potřeb v Kč]]</f>
        <v>252439</v>
      </c>
    </row>
    <row r="41" spans="1:11" ht="17.100000000000001" customHeight="1" x14ac:dyDescent="0.25">
      <c r="A41" s="6" t="s">
        <v>111</v>
      </c>
      <c r="B41" s="1" t="s">
        <v>112</v>
      </c>
      <c r="C41" s="2">
        <v>600039595</v>
      </c>
      <c r="D41" s="2" t="s">
        <v>113</v>
      </c>
      <c r="E41" s="6">
        <v>1</v>
      </c>
      <c r="F41" s="177">
        <v>0.374</v>
      </c>
      <c r="G41" s="136">
        <v>0.249</v>
      </c>
      <c r="H41" s="14">
        <v>95621</v>
      </c>
      <c r="I41" s="14">
        <v>32511</v>
      </c>
      <c r="J41" s="14">
        <v>1912</v>
      </c>
      <c r="K41" s="14">
        <f>Tabulka1[[#This Row],[Platy v Kč]]+Tabulka1[[#This Row],[Zákonné odvody v Kč]]+Tabulka1[[#This Row],[Fond kulturních a sociálních potřeb v Kč]]</f>
        <v>130044</v>
      </c>
    </row>
    <row r="42" spans="1:11" ht="17.100000000000001" customHeight="1" x14ac:dyDescent="0.25">
      <c r="A42" s="6" t="s">
        <v>114</v>
      </c>
      <c r="B42" s="1" t="s">
        <v>115</v>
      </c>
      <c r="C42" s="2">
        <v>600039625</v>
      </c>
      <c r="D42" s="2" t="s">
        <v>116</v>
      </c>
      <c r="E42" s="6">
        <v>1</v>
      </c>
      <c r="F42" s="177">
        <v>0.28199999999999997</v>
      </c>
      <c r="G42" s="136">
        <v>0.188</v>
      </c>
      <c r="H42" s="14">
        <v>72099</v>
      </c>
      <c r="I42" s="14">
        <v>24514</v>
      </c>
      <c r="J42" s="14">
        <v>1441</v>
      </c>
      <c r="K42" s="14">
        <f>Tabulka1[[#This Row],[Platy v Kč]]+Tabulka1[[#This Row],[Zákonné odvody v Kč]]+Tabulka1[[#This Row],[Fond kulturních a sociálních potřeb v Kč]]</f>
        <v>98054</v>
      </c>
    </row>
    <row r="43" spans="1:11" ht="17.100000000000001" customHeight="1" x14ac:dyDescent="0.25">
      <c r="A43" s="6" t="s">
        <v>117</v>
      </c>
      <c r="B43" s="1" t="s">
        <v>118</v>
      </c>
      <c r="C43" s="2">
        <v>600039641</v>
      </c>
      <c r="D43" s="2" t="s">
        <v>119</v>
      </c>
      <c r="E43" s="6">
        <v>2</v>
      </c>
      <c r="F43" s="177">
        <v>0.80600000000000005</v>
      </c>
      <c r="G43" s="136">
        <v>0.53700000000000003</v>
      </c>
      <c r="H43" s="14">
        <v>206070</v>
      </c>
      <c r="I43" s="14">
        <v>70064</v>
      </c>
      <c r="J43" s="14">
        <v>4121</v>
      </c>
      <c r="K43" s="14">
        <f>Tabulka1[[#This Row],[Platy v Kč]]+Tabulka1[[#This Row],[Zákonné odvody v Kč]]+Tabulka1[[#This Row],[Fond kulturních a sociálních potřeb v Kč]]</f>
        <v>280255</v>
      </c>
    </row>
    <row r="44" spans="1:11" ht="17.100000000000001" customHeight="1" x14ac:dyDescent="0.25">
      <c r="A44" s="6" t="s">
        <v>120</v>
      </c>
      <c r="B44" s="1" t="s">
        <v>121</v>
      </c>
      <c r="C44" s="2">
        <v>600040020</v>
      </c>
      <c r="D44" s="2" t="s">
        <v>122</v>
      </c>
      <c r="E44" s="6">
        <v>1</v>
      </c>
      <c r="F44" s="177">
        <v>0.25800000000000001</v>
      </c>
      <c r="G44" s="136">
        <v>0.17199999999999999</v>
      </c>
      <c r="H44" s="14">
        <v>65963</v>
      </c>
      <c r="I44" s="14">
        <v>22427</v>
      </c>
      <c r="J44" s="14">
        <v>1319</v>
      </c>
      <c r="K44" s="14">
        <f>Tabulka1[[#This Row],[Platy v Kč]]+Tabulka1[[#This Row],[Zákonné odvody v Kč]]+Tabulka1[[#This Row],[Fond kulturních a sociálních potřeb v Kč]]</f>
        <v>89709</v>
      </c>
    </row>
    <row r="45" spans="1:11" ht="17.100000000000001" customHeight="1" x14ac:dyDescent="0.25">
      <c r="A45" s="6" t="s">
        <v>123</v>
      </c>
      <c r="B45" s="1" t="s">
        <v>124</v>
      </c>
      <c r="C45" s="2">
        <v>600040062</v>
      </c>
      <c r="D45" s="2" t="s">
        <v>125</v>
      </c>
      <c r="E45" s="6">
        <v>1</v>
      </c>
      <c r="F45" s="177">
        <v>0.40300000000000002</v>
      </c>
      <c r="G45" s="136">
        <v>0.26900000000000002</v>
      </c>
      <c r="H45" s="14">
        <v>103035</v>
      </c>
      <c r="I45" s="14">
        <v>35032</v>
      </c>
      <c r="J45" s="14">
        <v>2060</v>
      </c>
      <c r="K45" s="14">
        <f>Tabulka1[[#This Row],[Platy v Kč]]+Tabulka1[[#This Row],[Zákonné odvody v Kč]]+Tabulka1[[#This Row],[Fond kulturních a sociálních potřeb v Kč]]</f>
        <v>140127</v>
      </c>
    </row>
    <row r="46" spans="1:11" ht="17.100000000000001" customHeight="1" x14ac:dyDescent="0.25">
      <c r="A46" s="6" t="s">
        <v>126</v>
      </c>
      <c r="B46" s="1" t="s">
        <v>127</v>
      </c>
      <c r="C46" s="2">
        <v>600040071</v>
      </c>
      <c r="D46" s="2" t="s">
        <v>128</v>
      </c>
      <c r="E46" s="6">
        <v>6</v>
      </c>
      <c r="F46" s="177">
        <v>2.161</v>
      </c>
      <c r="G46" s="136">
        <v>1.4410000000000001</v>
      </c>
      <c r="H46" s="14">
        <v>552504</v>
      </c>
      <c r="I46" s="14">
        <v>187851</v>
      </c>
      <c r="J46" s="14">
        <v>11050</v>
      </c>
      <c r="K46" s="14">
        <f>Tabulka1[[#This Row],[Platy v Kč]]+Tabulka1[[#This Row],[Zákonné odvody v Kč]]+Tabulka1[[#This Row],[Fond kulturních a sociálních potřeb v Kč]]</f>
        <v>751405</v>
      </c>
    </row>
    <row r="47" spans="1:11" ht="17.100000000000001" customHeight="1" x14ac:dyDescent="0.25">
      <c r="A47" s="6" t="s">
        <v>129</v>
      </c>
      <c r="B47" s="1" t="s">
        <v>130</v>
      </c>
      <c r="C47" s="2">
        <v>600040551</v>
      </c>
      <c r="D47" s="2" t="s">
        <v>131</v>
      </c>
      <c r="E47" s="6">
        <v>2</v>
      </c>
      <c r="F47" s="177">
        <v>0.80600000000000005</v>
      </c>
      <c r="G47" s="136">
        <v>0.53700000000000003</v>
      </c>
      <c r="H47" s="14">
        <v>206070</v>
      </c>
      <c r="I47" s="14">
        <v>70064</v>
      </c>
      <c r="J47" s="14">
        <v>4121</v>
      </c>
      <c r="K47" s="14">
        <f>Tabulka1[[#This Row],[Platy v Kč]]+Tabulka1[[#This Row],[Zákonné odvody v Kč]]+Tabulka1[[#This Row],[Fond kulturních a sociálních potřeb v Kč]]</f>
        <v>280255</v>
      </c>
    </row>
    <row r="48" spans="1:11" ht="17.100000000000001" customHeight="1" x14ac:dyDescent="0.25">
      <c r="A48" s="6" t="s">
        <v>132</v>
      </c>
      <c r="B48" s="1" t="s">
        <v>133</v>
      </c>
      <c r="C48" s="2">
        <v>600040658</v>
      </c>
      <c r="D48" s="2" t="s">
        <v>134</v>
      </c>
      <c r="E48" s="6">
        <v>1</v>
      </c>
      <c r="F48" s="177">
        <v>0.27400000000000002</v>
      </c>
      <c r="G48" s="136">
        <v>0.183</v>
      </c>
      <c r="H48" s="14">
        <v>70054</v>
      </c>
      <c r="I48" s="14">
        <v>23818</v>
      </c>
      <c r="J48" s="14">
        <v>1401</v>
      </c>
      <c r="K48" s="14">
        <f>Tabulka1[[#This Row],[Platy v Kč]]+Tabulka1[[#This Row],[Zákonné odvody v Kč]]+Tabulka1[[#This Row],[Fond kulturních a sociálních potřeb v Kč]]</f>
        <v>95273</v>
      </c>
    </row>
    <row r="49" spans="1:11" ht="17.100000000000001" customHeight="1" x14ac:dyDescent="0.25">
      <c r="A49" s="6" t="s">
        <v>135</v>
      </c>
      <c r="B49" s="1" t="s">
        <v>136</v>
      </c>
      <c r="C49" s="2">
        <v>600040739</v>
      </c>
      <c r="D49" s="2" t="s">
        <v>137</v>
      </c>
      <c r="E49" s="6">
        <v>2</v>
      </c>
      <c r="F49" s="177">
        <v>0.77400000000000002</v>
      </c>
      <c r="G49" s="136">
        <v>0.51600000000000001</v>
      </c>
      <c r="H49" s="14">
        <v>197889</v>
      </c>
      <c r="I49" s="14">
        <v>67282</v>
      </c>
      <c r="J49" s="14">
        <v>3957</v>
      </c>
      <c r="K49" s="14">
        <f>Tabulka1[[#This Row],[Platy v Kč]]+Tabulka1[[#This Row],[Zákonné odvody v Kč]]+Tabulka1[[#This Row],[Fond kulturních a sociálních potřeb v Kč]]</f>
        <v>269128</v>
      </c>
    </row>
    <row r="50" spans="1:11" ht="17.100000000000001" customHeight="1" x14ac:dyDescent="0.25">
      <c r="A50" s="6" t="s">
        <v>138</v>
      </c>
      <c r="B50" s="1" t="s">
        <v>139</v>
      </c>
      <c r="C50" s="2">
        <v>600040780</v>
      </c>
      <c r="D50" s="2" t="s">
        <v>140</v>
      </c>
      <c r="E50" s="6">
        <v>2</v>
      </c>
      <c r="F50" s="177">
        <v>0.41899999999999998</v>
      </c>
      <c r="G50" s="136">
        <v>0.27900000000000003</v>
      </c>
      <c r="H50" s="14">
        <v>107126</v>
      </c>
      <c r="I50" s="14">
        <v>36423</v>
      </c>
      <c r="J50" s="14">
        <v>2142</v>
      </c>
      <c r="K50" s="14">
        <f>Tabulka1[[#This Row],[Platy v Kč]]+Tabulka1[[#This Row],[Zákonné odvody v Kč]]+Tabulka1[[#This Row],[Fond kulturních a sociálních potřeb v Kč]]</f>
        <v>145691</v>
      </c>
    </row>
    <row r="51" spans="1:11" ht="17.100000000000001" customHeight="1" x14ac:dyDescent="0.25">
      <c r="A51" s="6" t="s">
        <v>141</v>
      </c>
      <c r="B51" s="1" t="s">
        <v>142</v>
      </c>
      <c r="C51" s="2">
        <v>600040895</v>
      </c>
      <c r="D51" s="2" t="s">
        <v>143</v>
      </c>
      <c r="E51" s="6">
        <v>2</v>
      </c>
      <c r="F51" s="177">
        <v>0.74199999999999999</v>
      </c>
      <c r="G51" s="136">
        <v>0.495</v>
      </c>
      <c r="H51" s="14">
        <v>189707</v>
      </c>
      <c r="I51" s="14">
        <v>64500</v>
      </c>
      <c r="J51" s="14">
        <v>3794</v>
      </c>
      <c r="K51" s="14">
        <f>Tabulka1[[#This Row],[Platy v Kč]]+Tabulka1[[#This Row],[Zákonné odvody v Kč]]+Tabulka1[[#This Row],[Fond kulturních a sociálních potřeb v Kč]]</f>
        <v>258001</v>
      </c>
    </row>
    <row r="52" spans="1:11" ht="17.100000000000001" customHeight="1" x14ac:dyDescent="0.25">
      <c r="A52" s="6" t="s">
        <v>144</v>
      </c>
      <c r="B52" s="1" t="s">
        <v>145</v>
      </c>
      <c r="C52" s="2">
        <v>600040909</v>
      </c>
      <c r="D52" s="2" t="s">
        <v>146</v>
      </c>
      <c r="E52" s="6">
        <v>3</v>
      </c>
      <c r="F52" s="177">
        <v>1.097</v>
      </c>
      <c r="G52" s="136">
        <v>0.73099999999999998</v>
      </c>
      <c r="H52" s="14">
        <v>280470</v>
      </c>
      <c r="I52" s="14">
        <v>95360</v>
      </c>
      <c r="J52" s="14">
        <v>5609</v>
      </c>
      <c r="K52" s="14">
        <f>Tabulka1[[#This Row],[Platy v Kč]]+Tabulka1[[#This Row],[Zákonné odvody v Kč]]+Tabulka1[[#This Row],[Fond kulturních a sociálních potřeb v Kč]]</f>
        <v>381439</v>
      </c>
    </row>
    <row r="53" spans="1:11" ht="17.100000000000001" customHeight="1" x14ac:dyDescent="0.25">
      <c r="A53" s="6" t="s">
        <v>147</v>
      </c>
      <c r="B53" s="1" t="s">
        <v>148</v>
      </c>
      <c r="C53" s="2">
        <v>600036243</v>
      </c>
      <c r="D53" s="2" t="s">
        <v>149</v>
      </c>
      <c r="E53" s="6">
        <v>2</v>
      </c>
      <c r="F53" s="177">
        <v>0.45200000000000001</v>
      </c>
      <c r="G53" s="136">
        <v>0.30099999999999999</v>
      </c>
      <c r="H53" s="14">
        <v>115563</v>
      </c>
      <c r="I53" s="14">
        <v>39291</v>
      </c>
      <c r="J53" s="14">
        <v>2311</v>
      </c>
      <c r="K53" s="14">
        <f>Tabulka1[[#This Row],[Platy v Kč]]+Tabulka1[[#This Row],[Zákonné odvody v Kč]]+Tabulka1[[#This Row],[Fond kulturních a sociálních potřeb v Kč]]</f>
        <v>157165</v>
      </c>
    </row>
    <row r="54" spans="1:11" ht="17.100000000000001" customHeight="1" x14ac:dyDescent="0.25">
      <c r="A54" s="6" t="s">
        <v>150</v>
      </c>
      <c r="B54" s="1" t="s">
        <v>151</v>
      </c>
      <c r="C54" s="2">
        <v>600036294</v>
      </c>
      <c r="D54" s="2" t="s">
        <v>152</v>
      </c>
      <c r="E54" s="6">
        <v>1</v>
      </c>
      <c r="F54" s="177">
        <v>0.38800000000000001</v>
      </c>
      <c r="G54" s="136">
        <v>0.25900000000000001</v>
      </c>
      <c r="H54" s="14">
        <v>99200</v>
      </c>
      <c r="I54" s="14">
        <v>33728</v>
      </c>
      <c r="J54" s="14">
        <v>1984</v>
      </c>
      <c r="K54" s="14">
        <f>Tabulka1[[#This Row],[Platy v Kč]]+Tabulka1[[#This Row],[Zákonné odvody v Kč]]+Tabulka1[[#This Row],[Fond kulturních a sociálních potřeb v Kč]]</f>
        <v>134912</v>
      </c>
    </row>
    <row r="55" spans="1:11" ht="17.100000000000001" customHeight="1" x14ac:dyDescent="0.25">
      <c r="A55" s="6" t="s">
        <v>153</v>
      </c>
      <c r="B55" s="1" t="s">
        <v>154</v>
      </c>
      <c r="C55" s="2">
        <v>600036332</v>
      </c>
      <c r="D55" s="2" t="s">
        <v>155</v>
      </c>
      <c r="E55" s="6">
        <v>1</v>
      </c>
      <c r="F55" s="177">
        <v>9.7000000000000003E-2</v>
      </c>
      <c r="G55" s="136">
        <v>6.5000000000000002E-2</v>
      </c>
      <c r="H55" s="14">
        <v>24800</v>
      </c>
      <c r="I55" s="14">
        <v>8432</v>
      </c>
      <c r="J55" s="14">
        <v>496</v>
      </c>
      <c r="K55" s="14">
        <f>Tabulka1[[#This Row],[Platy v Kč]]+Tabulka1[[#This Row],[Zákonné odvody v Kč]]+Tabulka1[[#This Row],[Fond kulturních a sociálních potřeb v Kč]]</f>
        <v>33728</v>
      </c>
    </row>
    <row r="56" spans="1:11" ht="17.100000000000001" customHeight="1" x14ac:dyDescent="0.25">
      <c r="A56" s="6" t="s">
        <v>156</v>
      </c>
      <c r="B56" s="1" t="s">
        <v>157</v>
      </c>
      <c r="C56" s="2">
        <v>600036880</v>
      </c>
      <c r="D56" s="2" t="s">
        <v>158</v>
      </c>
      <c r="E56" s="6">
        <v>2</v>
      </c>
      <c r="F56" s="177">
        <v>0.7</v>
      </c>
      <c r="G56" s="136">
        <v>0.46700000000000003</v>
      </c>
      <c r="H56" s="14">
        <v>178969</v>
      </c>
      <c r="I56" s="14">
        <v>60849</v>
      </c>
      <c r="J56" s="14">
        <v>3579</v>
      </c>
      <c r="K56" s="14">
        <f>Tabulka1[[#This Row],[Platy v Kč]]+Tabulka1[[#This Row],[Zákonné odvody v Kč]]+Tabulka1[[#This Row],[Fond kulturních a sociálních potřeb v Kč]]</f>
        <v>243397</v>
      </c>
    </row>
    <row r="57" spans="1:11" ht="17.100000000000001" customHeight="1" x14ac:dyDescent="0.25">
      <c r="A57" s="6" t="s">
        <v>159</v>
      </c>
      <c r="B57" s="1" t="s">
        <v>160</v>
      </c>
      <c r="C57" s="2">
        <v>600037185</v>
      </c>
      <c r="D57" s="2" t="s">
        <v>161</v>
      </c>
      <c r="E57" s="6">
        <v>1</v>
      </c>
      <c r="F57" s="177">
        <v>0.21</v>
      </c>
      <c r="G57" s="136">
        <v>0.14000000000000001</v>
      </c>
      <c r="H57" s="14">
        <v>53691</v>
      </c>
      <c r="I57" s="14">
        <v>18255</v>
      </c>
      <c r="J57" s="14">
        <v>1073</v>
      </c>
      <c r="K57" s="14">
        <f>Tabulka1[[#This Row],[Platy v Kč]]+Tabulka1[[#This Row],[Zákonné odvody v Kč]]+Tabulka1[[#This Row],[Fond kulturních a sociálních potřeb v Kč]]</f>
        <v>73019</v>
      </c>
    </row>
    <row r="58" spans="1:11" ht="17.100000000000001" customHeight="1" x14ac:dyDescent="0.25">
      <c r="A58" s="6" t="s">
        <v>162</v>
      </c>
      <c r="B58" s="1" t="s">
        <v>163</v>
      </c>
      <c r="C58" s="2">
        <v>612300765</v>
      </c>
      <c r="D58" s="2" t="s">
        <v>164</v>
      </c>
      <c r="E58" s="6">
        <v>1</v>
      </c>
      <c r="F58" s="177">
        <v>5.6000000000000001E-2</v>
      </c>
      <c r="G58" s="136">
        <v>3.6999999999999998E-2</v>
      </c>
      <c r="H58" s="14">
        <v>14318</v>
      </c>
      <c r="I58" s="14">
        <v>4868</v>
      </c>
      <c r="J58" s="14">
        <v>286</v>
      </c>
      <c r="K58" s="14">
        <f>Tabulka1[[#This Row],[Platy v Kč]]+Tabulka1[[#This Row],[Zákonné odvody v Kč]]+Tabulka1[[#This Row],[Fond kulturních a sociálních potřeb v Kč]]</f>
        <v>19472</v>
      </c>
    </row>
    <row r="59" spans="1:11" ht="17.100000000000001" customHeight="1" x14ac:dyDescent="0.25">
      <c r="A59" s="19" t="s">
        <v>165</v>
      </c>
      <c r="B59" s="18" t="s">
        <v>166</v>
      </c>
      <c r="C59" s="7">
        <v>691009783</v>
      </c>
      <c r="D59" s="7" t="s">
        <v>167</v>
      </c>
      <c r="E59" s="19">
        <v>1</v>
      </c>
      <c r="F59" s="178">
        <v>0.40300000000000002</v>
      </c>
      <c r="G59" s="137">
        <v>0.26900000000000002</v>
      </c>
      <c r="H59" s="16">
        <v>103035</v>
      </c>
      <c r="I59" s="16">
        <v>35032</v>
      </c>
      <c r="J59" s="16">
        <v>2060</v>
      </c>
      <c r="K59" s="16">
        <f>Tabulka1[[#This Row],[Platy v Kč]]+Tabulka1[[#This Row],[Zákonné odvody v Kč]]+Tabulka1[[#This Row],[Fond kulturních a sociálních potřeb v Kč]]</f>
        <v>140127</v>
      </c>
    </row>
    <row r="60" spans="1:11" s="4" customFormat="1" ht="17.100000000000001" customHeight="1" x14ac:dyDescent="0.25">
      <c r="A60" s="6" t="s">
        <v>168</v>
      </c>
      <c r="B60" s="1" t="s">
        <v>169</v>
      </c>
      <c r="C60" s="2">
        <v>600036448</v>
      </c>
      <c r="D60" s="2" t="s">
        <v>170</v>
      </c>
      <c r="E60" s="6">
        <v>2</v>
      </c>
      <c r="F60" s="177">
        <v>0.41899999999999998</v>
      </c>
      <c r="G60" s="136">
        <v>0.27900000000000003</v>
      </c>
      <c r="H60" s="14">
        <v>107126</v>
      </c>
      <c r="I60" s="14">
        <v>36423</v>
      </c>
      <c r="J60" s="14">
        <v>2142</v>
      </c>
      <c r="K60" s="14">
        <f>Tabulka1[[#This Row],[Platy v Kč]]+Tabulka1[[#This Row],[Zákonné odvody v Kč]]+Tabulka1[[#This Row],[Fond kulturních a sociálních potřeb v Kč]]</f>
        <v>145691</v>
      </c>
    </row>
    <row r="61" spans="1:11" ht="17.100000000000001" customHeight="1" x14ac:dyDescent="0.25">
      <c r="A61" s="83" t="s">
        <v>171</v>
      </c>
      <c r="B61" s="213" t="s">
        <v>172</v>
      </c>
      <c r="C61" s="214">
        <v>600036456</v>
      </c>
      <c r="D61" s="214" t="s">
        <v>173</v>
      </c>
      <c r="E61" s="83">
        <v>5</v>
      </c>
      <c r="F61" s="215">
        <v>1.919</v>
      </c>
      <c r="G61" s="135">
        <v>1.2789999999999999</v>
      </c>
      <c r="H61" s="216">
        <v>490631</v>
      </c>
      <c r="I61" s="216">
        <v>166815</v>
      </c>
      <c r="J61" s="216">
        <v>9812</v>
      </c>
      <c r="K61" s="216">
        <f>Tabulka1[[#This Row],[Platy v Kč]]+Tabulka1[[#This Row],[Zákonné odvody v Kč]]+Tabulka1[[#This Row],[Fond kulturních a sociálních potřeb v Kč]]</f>
        <v>667258</v>
      </c>
    </row>
    <row r="62" spans="1:11" ht="17.100000000000001" customHeight="1" x14ac:dyDescent="0.25">
      <c r="A62" s="6" t="s">
        <v>174</v>
      </c>
      <c r="B62" s="1" t="s">
        <v>175</v>
      </c>
      <c r="C62" s="2">
        <v>600036545</v>
      </c>
      <c r="D62" s="2" t="s">
        <v>176</v>
      </c>
      <c r="E62" s="6">
        <v>2</v>
      </c>
      <c r="F62" s="177">
        <v>0.41899999999999998</v>
      </c>
      <c r="G62" s="136">
        <v>0.27900000000000003</v>
      </c>
      <c r="H62" s="14">
        <v>107126</v>
      </c>
      <c r="I62" s="14">
        <v>36423</v>
      </c>
      <c r="J62" s="14">
        <v>2142</v>
      </c>
      <c r="K62" s="14">
        <f>Tabulka1[[#This Row],[Platy v Kč]]+Tabulka1[[#This Row],[Zákonné odvody v Kč]]+Tabulka1[[#This Row],[Fond kulturních a sociálních potřeb v Kč]]</f>
        <v>145691</v>
      </c>
    </row>
    <row r="63" spans="1:11" ht="17.100000000000001" customHeight="1" x14ac:dyDescent="0.25">
      <c r="A63" s="6" t="s">
        <v>177</v>
      </c>
      <c r="B63" s="1" t="s">
        <v>178</v>
      </c>
      <c r="C63" s="2">
        <v>600036677</v>
      </c>
      <c r="D63" s="2" t="s">
        <v>179</v>
      </c>
      <c r="E63" s="6">
        <v>1</v>
      </c>
      <c r="F63" s="177">
        <v>9.7000000000000003E-2</v>
      </c>
      <c r="G63" s="136">
        <v>6.5000000000000002E-2</v>
      </c>
      <c r="H63" s="14">
        <v>24800</v>
      </c>
      <c r="I63" s="14">
        <v>8432</v>
      </c>
      <c r="J63" s="14">
        <v>496</v>
      </c>
      <c r="K63" s="14">
        <f>Tabulka1[[#This Row],[Platy v Kč]]+Tabulka1[[#This Row],[Zákonné odvody v Kč]]+Tabulka1[[#This Row],[Fond kulturních a sociálních potřeb v Kč]]</f>
        <v>33728</v>
      </c>
    </row>
    <row r="64" spans="1:11" ht="17.100000000000001" customHeight="1" x14ac:dyDescent="0.25">
      <c r="A64" s="6" t="s">
        <v>180</v>
      </c>
      <c r="B64" s="1" t="s">
        <v>181</v>
      </c>
      <c r="C64" s="2">
        <v>600036812</v>
      </c>
      <c r="D64" s="2" t="s">
        <v>182</v>
      </c>
      <c r="E64" s="6">
        <v>2</v>
      </c>
      <c r="F64" s="177">
        <v>0.45200000000000001</v>
      </c>
      <c r="G64" s="136">
        <v>0.30099999999999999</v>
      </c>
      <c r="H64" s="14">
        <v>115563</v>
      </c>
      <c r="I64" s="14">
        <v>39291</v>
      </c>
      <c r="J64" s="14">
        <v>2311</v>
      </c>
      <c r="K64" s="14">
        <f>Tabulka1[[#This Row],[Platy v Kč]]+Tabulka1[[#This Row],[Zákonné odvody v Kč]]+Tabulka1[[#This Row],[Fond kulturních a sociálních potřeb v Kč]]</f>
        <v>157165</v>
      </c>
    </row>
    <row r="65" spans="1:11" ht="17.100000000000001" customHeight="1" x14ac:dyDescent="0.25">
      <c r="A65" s="6" t="s">
        <v>183</v>
      </c>
      <c r="B65" s="1" t="s">
        <v>184</v>
      </c>
      <c r="C65" s="2">
        <v>600036898</v>
      </c>
      <c r="D65" s="2" t="s">
        <v>185</v>
      </c>
      <c r="E65" s="6">
        <v>2</v>
      </c>
      <c r="F65" s="177">
        <v>0.41899999999999998</v>
      </c>
      <c r="G65" s="136">
        <v>0.27900000000000003</v>
      </c>
      <c r="H65" s="14">
        <v>107126</v>
      </c>
      <c r="I65" s="14">
        <v>36423</v>
      </c>
      <c r="J65" s="14">
        <v>2142</v>
      </c>
      <c r="K65" s="14">
        <f>Tabulka1[[#This Row],[Platy v Kč]]+Tabulka1[[#This Row],[Zákonné odvody v Kč]]+Tabulka1[[#This Row],[Fond kulturních a sociálních potřeb v Kč]]</f>
        <v>145691</v>
      </c>
    </row>
    <row r="66" spans="1:11" ht="17.100000000000001" customHeight="1" x14ac:dyDescent="0.25">
      <c r="A66" s="6" t="s">
        <v>186</v>
      </c>
      <c r="B66" s="1" t="s">
        <v>187</v>
      </c>
      <c r="C66" s="2">
        <v>600036995</v>
      </c>
      <c r="D66" s="2" t="s">
        <v>188</v>
      </c>
      <c r="E66" s="6">
        <v>1</v>
      </c>
      <c r="F66" s="177">
        <v>0.217</v>
      </c>
      <c r="G66" s="136">
        <v>0.14499999999999999</v>
      </c>
      <c r="H66" s="14">
        <v>55480</v>
      </c>
      <c r="I66" s="14">
        <v>18863</v>
      </c>
      <c r="J66" s="14">
        <v>1109</v>
      </c>
      <c r="K66" s="14">
        <f>Tabulka1[[#This Row],[Platy v Kč]]+Tabulka1[[#This Row],[Zákonné odvody v Kč]]+Tabulka1[[#This Row],[Fond kulturních a sociálních potřeb v Kč]]</f>
        <v>75452</v>
      </c>
    </row>
    <row r="67" spans="1:11" ht="17.100000000000001" customHeight="1" x14ac:dyDescent="0.25">
      <c r="A67" s="6" t="s">
        <v>189</v>
      </c>
      <c r="B67" s="1" t="s">
        <v>190</v>
      </c>
      <c r="C67" s="2">
        <v>600037002</v>
      </c>
      <c r="D67" s="2" t="s">
        <v>191</v>
      </c>
      <c r="E67" s="6">
        <v>1</v>
      </c>
      <c r="F67" s="177">
        <v>0.24199999999999999</v>
      </c>
      <c r="G67" s="136">
        <v>0.161</v>
      </c>
      <c r="H67" s="14">
        <v>61872</v>
      </c>
      <c r="I67" s="14">
        <v>21036</v>
      </c>
      <c r="J67" s="14">
        <v>1237</v>
      </c>
      <c r="K67" s="14">
        <f>Tabulka1[[#This Row],[Platy v Kč]]+Tabulka1[[#This Row],[Zákonné odvody v Kč]]+Tabulka1[[#This Row],[Fond kulturních a sociálních potřeb v Kč]]</f>
        <v>84145</v>
      </c>
    </row>
    <row r="68" spans="1:11" ht="17.100000000000001" customHeight="1" x14ac:dyDescent="0.25">
      <c r="A68" s="6" t="s">
        <v>192</v>
      </c>
      <c r="B68" s="1" t="s">
        <v>193</v>
      </c>
      <c r="C68" s="2">
        <v>600037550</v>
      </c>
      <c r="D68" s="2" t="s">
        <v>194</v>
      </c>
      <c r="E68" s="6">
        <v>2</v>
      </c>
      <c r="F68" s="177">
        <v>0.74199999999999999</v>
      </c>
      <c r="G68" s="136">
        <v>0.495</v>
      </c>
      <c r="H68" s="14">
        <v>189707</v>
      </c>
      <c r="I68" s="14">
        <v>64500</v>
      </c>
      <c r="J68" s="14">
        <v>3794</v>
      </c>
      <c r="K68" s="14">
        <f>Tabulka1[[#This Row],[Platy v Kč]]+Tabulka1[[#This Row],[Zákonné odvody v Kč]]+Tabulka1[[#This Row],[Fond kulturních a sociálních potřeb v Kč]]</f>
        <v>258001</v>
      </c>
    </row>
    <row r="69" spans="1:11" ht="17.100000000000001" customHeight="1" x14ac:dyDescent="0.25">
      <c r="A69" s="6" t="s">
        <v>195</v>
      </c>
      <c r="B69" s="1" t="s">
        <v>196</v>
      </c>
      <c r="C69" s="2">
        <v>600037649</v>
      </c>
      <c r="D69" s="2" t="s">
        <v>197</v>
      </c>
      <c r="E69" s="6">
        <v>6</v>
      </c>
      <c r="F69" s="177">
        <v>2.4180000000000001</v>
      </c>
      <c r="G69" s="136">
        <v>1.6120000000000001</v>
      </c>
      <c r="H69" s="14">
        <v>618211</v>
      </c>
      <c r="I69" s="14">
        <v>210192</v>
      </c>
      <c r="J69" s="14">
        <v>12364</v>
      </c>
      <c r="K69" s="14">
        <f>Tabulka1[[#This Row],[Platy v Kč]]+Tabulka1[[#This Row],[Zákonné odvody v Kč]]+Tabulka1[[#This Row],[Fond kulturních a sociálních potřeb v Kč]]</f>
        <v>840767</v>
      </c>
    </row>
    <row r="70" spans="1:11" ht="17.100000000000001" customHeight="1" x14ac:dyDescent="0.25">
      <c r="A70" s="6" t="s">
        <v>198</v>
      </c>
      <c r="B70" s="1" t="s">
        <v>199</v>
      </c>
      <c r="C70" s="2">
        <v>600037967</v>
      </c>
      <c r="D70" s="2" t="s">
        <v>200</v>
      </c>
      <c r="E70" s="6">
        <v>2</v>
      </c>
      <c r="F70" s="177">
        <v>0.61299999999999999</v>
      </c>
      <c r="G70" s="136">
        <v>0.40899999999999997</v>
      </c>
      <c r="H70" s="14">
        <v>156726</v>
      </c>
      <c r="I70" s="14">
        <v>53287</v>
      </c>
      <c r="J70" s="14">
        <v>3134</v>
      </c>
      <c r="K70" s="14">
        <f>Tabulka1[[#This Row],[Platy v Kč]]+Tabulka1[[#This Row],[Zákonné odvody v Kč]]+Tabulka1[[#This Row],[Fond kulturních a sociálních potřeb v Kč]]</f>
        <v>213147</v>
      </c>
    </row>
    <row r="71" spans="1:11" ht="17.100000000000001" customHeight="1" x14ac:dyDescent="0.25">
      <c r="A71" s="6" t="s">
        <v>201</v>
      </c>
      <c r="B71" s="1" t="s">
        <v>202</v>
      </c>
      <c r="C71" s="2">
        <v>600037983</v>
      </c>
      <c r="D71" s="2" t="s">
        <v>203</v>
      </c>
      <c r="E71" s="6">
        <v>1</v>
      </c>
      <c r="F71" s="177">
        <v>9.7000000000000003E-2</v>
      </c>
      <c r="G71" s="136">
        <v>6.5000000000000002E-2</v>
      </c>
      <c r="H71" s="14">
        <v>24800</v>
      </c>
      <c r="I71" s="14">
        <v>8432</v>
      </c>
      <c r="J71" s="14">
        <v>496</v>
      </c>
      <c r="K71" s="14">
        <f>Tabulka1[[#This Row],[Platy v Kč]]+Tabulka1[[#This Row],[Zákonné odvody v Kč]]+Tabulka1[[#This Row],[Fond kulturních a sociálních potřeb v Kč]]</f>
        <v>33728</v>
      </c>
    </row>
    <row r="72" spans="1:11" ht="17.100000000000001" customHeight="1" x14ac:dyDescent="0.25">
      <c r="A72" s="6" t="s">
        <v>204</v>
      </c>
      <c r="B72" s="3" t="s">
        <v>205</v>
      </c>
      <c r="C72" s="2">
        <v>600038009</v>
      </c>
      <c r="D72" s="2" t="s">
        <v>206</v>
      </c>
      <c r="E72" s="6">
        <v>2</v>
      </c>
      <c r="F72" s="177">
        <v>0.80600000000000005</v>
      </c>
      <c r="G72" s="136">
        <v>0.53700000000000003</v>
      </c>
      <c r="H72" s="14">
        <v>206070</v>
      </c>
      <c r="I72" s="14">
        <v>70064</v>
      </c>
      <c r="J72" s="14">
        <v>4121</v>
      </c>
      <c r="K72" s="14">
        <f>Tabulka1[[#This Row],[Platy v Kč]]+Tabulka1[[#This Row],[Zákonné odvody v Kč]]+Tabulka1[[#This Row],[Fond kulturních a sociálních potřeb v Kč]]</f>
        <v>280255</v>
      </c>
    </row>
    <row r="73" spans="1:11" ht="17.100000000000001" customHeight="1" x14ac:dyDescent="0.25">
      <c r="A73" s="6" t="s">
        <v>207</v>
      </c>
      <c r="B73" s="1" t="s">
        <v>208</v>
      </c>
      <c r="C73" s="2">
        <v>600038017</v>
      </c>
      <c r="D73" s="2" t="s">
        <v>209</v>
      </c>
      <c r="E73" s="6">
        <v>3</v>
      </c>
      <c r="F73" s="177">
        <v>1</v>
      </c>
      <c r="G73" s="136">
        <v>0.66700000000000004</v>
      </c>
      <c r="H73" s="14">
        <v>255670</v>
      </c>
      <c r="I73" s="14">
        <v>86928</v>
      </c>
      <c r="J73" s="14">
        <v>5113</v>
      </c>
      <c r="K73" s="14">
        <f>Tabulka1[[#This Row],[Platy v Kč]]+Tabulka1[[#This Row],[Zákonné odvody v Kč]]+Tabulka1[[#This Row],[Fond kulturních a sociálních potřeb v Kč]]</f>
        <v>347711</v>
      </c>
    </row>
    <row r="74" spans="1:11" ht="17.100000000000001" customHeight="1" x14ac:dyDescent="0.25">
      <c r="A74" s="6" t="s">
        <v>210</v>
      </c>
      <c r="B74" s="1" t="s">
        <v>211</v>
      </c>
      <c r="C74" s="2">
        <v>600038025</v>
      </c>
      <c r="D74" s="2" t="s">
        <v>212</v>
      </c>
      <c r="E74" s="6">
        <v>3</v>
      </c>
      <c r="F74" s="177">
        <v>1.2090000000000001</v>
      </c>
      <c r="G74" s="136">
        <v>0.80600000000000005</v>
      </c>
      <c r="H74" s="14">
        <v>309106</v>
      </c>
      <c r="I74" s="14">
        <v>105096</v>
      </c>
      <c r="J74" s="14">
        <v>6182</v>
      </c>
      <c r="K74" s="14">
        <f>Tabulka1[[#This Row],[Platy v Kč]]+Tabulka1[[#This Row],[Zákonné odvody v Kč]]+Tabulka1[[#This Row],[Fond kulturních a sociálních potřeb v Kč]]</f>
        <v>420384</v>
      </c>
    </row>
    <row r="75" spans="1:11" ht="17.100000000000001" customHeight="1" x14ac:dyDescent="0.25">
      <c r="A75" s="6" t="s">
        <v>213</v>
      </c>
      <c r="B75" s="1" t="s">
        <v>214</v>
      </c>
      <c r="C75" s="2">
        <v>600038033</v>
      </c>
      <c r="D75" s="2" t="s">
        <v>215</v>
      </c>
      <c r="E75" s="6">
        <v>1</v>
      </c>
      <c r="F75" s="177">
        <v>8.1000000000000003E-2</v>
      </c>
      <c r="G75" s="136">
        <v>5.3999999999999999E-2</v>
      </c>
      <c r="H75" s="14">
        <v>20709</v>
      </c>
      <c r="I75" s="14">
        <v>7041</v>
      </c>
      <c r="J75" s="14">
        <v>414</v>
      </c>
      <c r="K75" s="14">
        <f>Tabulka1[[#This Row],[Platy v Kč]]+Tabulka1[[#This Row],[Zákonné odvody v Kč]]+Tabulka1[[#This Row],[Fond kulturních a sociálních potřeb v Kč]]</f>
        <v>28164</v>
      </c>
    </row>
    <row r="76" spans="1:11" ht="17.100000000000001" customHeight="1" x14ac:dyDescent="0.25">
      <c r="A76" s="6" t="s">
        <v>216</v>
      </c>
      <c r="B76" s="1" t="s">
        <v>217</v>
      </c>
      <c r="C76" s="2">
        <v>600038041</v>
      </c>
      <c r="D76" s="2" t="s">
        <v>218</v>
      </c>
      <c r="E76" s="6">
        <v>2</v>
      </c>
      <c r="F76" s="177">
        <v>0.41899999999999998</v>
      </c>
      <c r="G76" s="136">
        <v>0.27900000000000003</v>
      </c>
      <c r="H76" s="14">
        <v>107126</v>
      </c>
      <c r="I76" s="14">
        <v>36423</v>
      </c>
      <c r="J76" s="14">
        <v>2142</v>
      </c>
      <c r="K76" s="14">
        <f>Tabulka1[[#This Row],[Platy v Kč]]+Tabulka1[[#This Row],[Zákonné odvody v Kč]]+Tabulka1[[#This Row],[Fond kulturních a sociálních potřeb v Kč]]</f>
        <v>145691</v>
      </c>
    </row>
    <row r="77" spans="1:11" ht="17.100000000000001" customHeight="1" x14ac:dyDescent="0.25">
      <c r="A77" s="6" t="s">
        <v>219</v>
      </c>
      <c r="B77" s="1" t="s">
        <v>220</v>
      </c>
      <c r="C77" s="2">
        <v>600038068</v>
      </c>
      <c r="D77" s="2" t="s">
        <v>221</v>
      </c>
      <c r="E77" s="6">
        <v>4</v>
      </c>
      <c r="F77" s="177">
        <v>1.387</v>
      </c>
      <c r="G77" s="136">
        <v>0.92500000000000004</v>
      </c>
      <c r="H77" s="14">
        <v>354615</v>
      </c>
      <c r="I77" s="14">
        <v>120569</v>
      </c>
      <c r="J77" s="14">
        <v>7092</v>
      </c>
      <c r="K77" s="14">
        <f>Tabulka1[[#This Row],[Platy v Kč]]+Tabulka1[[#This Row],[Zákonné odvody v Kč]]+Tabulka1[[#This Row],[Fond kulturních a sociálních potřeb v Kč]]</f>
        <v>482276</v>
      </c>
    </row>
    <row r="78" spans="1:11" ht="17.100000000000001" customHeight="1" x14ac:dyDescent="0.25">
      <c r="A78" s="6" t="s">
        <v>222</v>
      </c>
      <c r="B78" s="1" t="s">
        <v>223</v>
      </c>
      <c r="C78" s="2">
        <v>600038076</v>
      </c>
      <c r="D78" s="2" t="s">
        <v>224</v>
      </c>
      <c r="E78" s="6">
        <v>3</v>
      </c>
      <c r="F78" s="177">
        <v>1.0649999999999999</v>
      </c>
      <c r="G78" s="136">
        <v>0.71</v>
      </c>
      <c r="H78" s="14">
        <v>272289</v>
      </c>
      <c r="I78" s="14">
        <v>92578</v>
      </c>
      <c r="J78" s="14">
        <v>5445</v>
      </c>
      <c r="K78" s="14">
        <f>Tabulka1[[#This Row],[Platy v Kč]]+Tabulka1[[#This Row],[Zákonné odvody v Kč]]+Tabulka1[[#This Row],[Fond kulturních a sociálních potřeb v Kč]]</f>
        <v>370312</v>
      </c>
    </row>
    <row r="79" spans="1:11" ht="17.100000000000001" customHeight="1" x14ac:dyDescent="0.25">
      <c r="A79" s="6" t="s">
        <v>225</v>
      </c>
      <c r="B79" s="1" t="s">
        <v>226</v>
      </c>
      <c r="C79" s="2">
        <v>600038106</v>
      </c>
      <c r="D79" s="2" t="s">
        <v>227</v>
      </c>
      <c r="E79" s="6">
        <v>1</v>
      </c>
      <c r="F79" s="177">
        <v>0.40300000000000002</v>
      </c>
      <c r="G79" s="136">
        <v>0.26900000000000002</v>
      </c>
      <c r="H79" s="14">
        <v>103035</v>
      </c>
      <c r="I79" s="14">
        <v>35032</v>
      </c>
      <c r="J79" s="14">
        <v>2060</v>
      </c>
      <c r="K79" s="14">
        <f>Tabulka1[[#This Row],[Platy v Kč]]+Tabulka1[[#This Row],[Zákonné odvody v Kč]]+Tabulka1[[#This Row],[Fond kulturních a sociálních potřeb v Kč]]</f>
        <v>140127</v>
      </c>
    </row>
    <row r="80" spans="1:11" ht="17.100000000000001" customHeight="1" x14ac:dyDescent="0.25">
      <c r="A80" s="6" t="s">
        <v>228</v>
      </c>
      <c r="B80" s="1" t="s">
        <v>229</v>
      </c>
      <c r="C80" s="2">
        <v>600038114</v>
      </c>
      <c r="D80" s="2" t="s">
        <v>230</v>
      </c>
      <c r="E80" s="6">
        <v>2</v>
      </c>
      <c r="F80" s="177">
        <v>0.41899999999999998</v>
      </c>
      <c r="G80" s="136">
        <v>0.27900000000000003</v>
      </c>
      <c r="H80" s="14">
        <v>107126</v>
      </c>
      <c r="I80" s="14">
        <v>36423</v>
      </c>
      <c r="J80" s="14">
        <v>2142</v>
      </c>
      <c r="K80" s="14">
        <f>Tabulka1[[#This Row],[Platy v Kč]]+Tabulka1[[#This Row],[Zákonné odvody v Kč]]+Tabulka1[[#This Row],[Fond kulturních a sociálních potřeb v Kč]]</f>
        <v>145691</v>
      </c>
    </row>
    <row r="81" spans="1:11" ht="17.100000000000001" customHeight="1" x14ac:dyDescent="0.25">
      <c r="A81" s="6" t="s">
        <v>231</v>
      </c>
      <c r="B81" s="1" t="s">
        <v>232</v>
      </c>
      <c r="C81" s="2">
        <v>600040101</v>
      </c>
      <c r="D81" s="2" t="s">
        <v>233</v>
      </c>
      <c r="E81" s="6">
        <v>1</v>
      </c>
      <c r="F81" s="177">
        <v>0.33800000000000002</v>
      </c>
      <c r="G81" s="136">
        <v>0.22500000000000001</v>
      </c>
      <c r="H81" s="14">
        <v>86417</v>
      </c>
      <c r="I81" s="14">
        <v>29382</v>
      </c>
      <c r="J81" s="14">
        <v>1728</v>
      </c>
      <c r="K81" s="14">
        <f>Tabulka1[[#This Row],[Platy v Kč]]+Tabulka1[[#This Row],[Zákonné odvody v Kč]]+Tabulka1[[#This Row],[Fond kulturních a sociálních potřeb v Kč]]</f>
        <v>117527</v>
      </c>
    </row>
    <row r="82" spans="1:11" ht="17.100000000000001" customHeight="1" x14ac:dyDescent="0.25">
      <c r="A82" s="6" t="s">
        <v>234</v>
      </c>
      <c r="B82" s="1" t="s">
        <v>235</v>
      </c>
      <c r="C82" s="2">
        <v>600040178</v>
      </c>
      <c r="D82" s="2" t="s">
        <v>236</v>
      </c>
      <c r="E82" s="6">
        <v>2</v>
      </c>
      <c r="F82" s="177">
        <v>0.5</v>
      </c>
      <c r="G82" s="136">
        <v>0.33300000000000002</v>
      </c>
      <c r="H82" s="14">
        <v>127835</v>
      </c>
      <c r="I82" s="14">
        <v>43464</v>
      </c>
      <c r="J82" s="14">
        <v>2556</v>
      </c>
      <c r="K82" s="14">
        <f>Tabulka1[[#This Row],[Platy v Kč]]+Tabulka1[[#This Row],[Zákonné odvody v Kč]]+Tabulka1[[#This Row],[Fond kulturních a sociálních potřeb v Kč]]</f>
        <v>173855</v>
      </c>
    </row>
    <row r="83" spans="1:11" ht="17.100000000000001" customHeight="1" x14ac:dyDescent="0.25">
      <c r="A83" s="6" t="s">
        <v>237</v>
      </c>
      <c r="B83" s="1" t="s">
        <v>238</v>
      </c>
      <c r="C83" s="2">
        <v>600040186</v>
      </c>
      <c r="D83" s="2" t="s">
        <v>239</v>
      </c>
      <c r="E83" s="6">
        <v>1</v>
      </c>
      <c r="F83" s="177">
        <v>0.156</v>
      </c>
      <c r="G83" s="136">
        <v>0.104</v>
      </c>
      <c r="H83" s="14">
        <v>39885</v>
      </c>
      <c r="I83" s="14">
        <v>13561</v>
      </c>
      <c r="J83" s="14">
        <v>797</v>
      </c>
      <c r="K83" s="14">
        <f>Tabulka1[[#This Row],[Platy v Kč]]+Tabulka1[[#This Row],[Zákonné odvody v Kč]]+Tabulka1[[#This Row],[Fond kulturních a sociálních potřeb v Kč]]</f>
        <v>54243</v>
      </c>
    </row>
    <row r="84" spans="1:11" ht="17.100000000000001" customHeight="1" x14ac:dyDescent="0.25">
      <c r="A84" s="6" t="s">
        <v>240</v>
      </c>
      <c r="B84" s="1" t="s">
        <v>241</v>
      </c>
      <c r="C84" s="2">
        <v>600041026</v>
      </c>
      <c r="D84" s="2" t="s">
        <v>242</v>
      </c>
      <c r="E84" s="6">
        <v>2</v>
      </c>
      <c r="F84" s="177">
        <v>0.67700000000000005</v>
      </c>
      <c r="G84" s="136">
        <v>0.45100000000000001</v>
      </c>
      <c r="H84" s="14">
        <v>173089</v>
      </c>
      <c r="I84" s="14">
        <v>58850</v>
      </c>
      <c r="J84" s="14">
        <v>3461</v>
      </c>
      <c r="K84" s="14">
        <f>Tabulka1[[#This Row],[Platy v Kč]]+Tabulka1[[#This Row],[Zákonné odvody v Kč]]+Tabulka1[[#This Row],[Fond kulturních a sociálních potřeb v Kč]]</f>
        <v>235400</v>
      </c>
    </row>
    <row r="85" spans="1:11" ht="17.100000000000001" customHeight="1" x14ac:dyDescent="0.25">
      <c r="A85" s="6" t="s">
        <v>243</v>
      </c>
      <c r="B85" s="1" t="s">
        <v>244</v>
      </c>
      <c r="C85" s="2">
        <v>600040925</v>
      </c>
      <c r="D85" s="2" t="s">
        <v>245</v>
      </c>
      <c r="E85" s="6">
        <v>4</v>
      </c>
      <c r="F85" s="177">
        <v>1.387</v>
      </c>
      <c r="G85" s="136">
        <v>0.92500000000000004</v>
      </c>
      <c r="H85" s="14">
        <v>354615</v>
      </c>
      <c r="I85" s="14">
        <v>120569</v>
      </c>
      <c r="J85" s="14">
        <v>7092</v>
      </c>
      <c r="K85" s="14">
        <f>Tabulka1[[#This Row],[Platy v Kč]]+Tabulka1[[#This Row],[Zákonné odvody v Kč]]+Tabulka1[[#This Row],[Fond kulturních a sociálních potřeb v Kč]]</f>
        <v>482276</v>
      </c>
    </row>
    <row r="86" spans="1:11" ht="17.100000000000001" customHeight="1" x14ac:dyDescent="0.25">
      <c r="A86" s="6" t="s">
        <v>246</v>
      </c>
      <c r="B86" s="1" t="s">
        <v>247</v>
      </c>
      <c r="C86" s="2">
        <v>600040933</v>
      </c>
      <c r="D86" s="2" t="s">
        <v>248</v>
      </c>
      <c r="E86" s="6">
        <v>1</v>
      </c>
      <c r="F86" s="177">
        <v>0.129</v>
      </c>
      <c r="G86" s="136">
        <v>8.5999999999999993E-2</v>
      </c>
      <c r="H86" s="14">
        <v>32981</v>
      </c>
      <c r="I86" s="14">
        <v>11214</v>
      </c>
      <c r="J86" s="14">
        <v>659</v>
      </c>
      <c r="K86" s="14">
        <f>Tabulka1[[#This Row],[Platy v Kč]]+Tabulka1[[#This Row],[Zákonné odvody v Kč]]+Tabulka1[[#This Row],[Fond kulturních a sociálních potřeb v Kč]]</f>
        <v>44854</v>
      </c>
    </row>
    <row r="87" spans="1:11" ht="17.100000000000001" customHeight="1" x14ac:dyDescent="0.25">
      <c r="A87" s="6" t="s">
        <v>249</v>
      </c>
      <c r="B87" s="1" t="s">
        <v>250</v>
      </c>
      <c r="C87" s="2">
        <v>600040968</v>
      </c>
      <c r="D87" s="2" t="s">
        <v>251</v>
      </c>
      <c r="E87" s="6">
        <v>4</v>
      </c>
      <c r="F87" s="177">
        <v>1.4350000000000001</v>
      </c>
      <c r="G87" s="136">
        <v>0.95699999999999996</v>
      </c>
      <c r="H87" s="14">
        <v>366887</v>
      </c>
      <c r="I87" s="14">
        <v>124742</v>
      </c>
      <c r="J87" s="14">
        <v>7337</v>
      </c>
      <c r="K87" s="14">
        <f>Tabulka1[[#This Row],[Platy v Kč]]+Tabulka1[[#This Row],[Zákonné odvody v Kč]]+Tabulka1[[#This Row],[Fond kulturních a sociálních potřeb v Kč]]</f>
        <v>498966</v>
      </c>
    </row>
    <row r="88" spans="1:11" ht="17.100000000000001" customHeight="1" x14ac:dyDescent="0.25">
      <c r="A88" s="6" t="s">
        <v>252</v>
      </c>
      <c r="B88" s="1" t="s">
        <v>253</v>
      </c>
      <c r="C88" s="2">
        <v>600041034</v>
      </c>
      <c r="D88" s="2" t="s">
        <v>254</v>
      </c>
      <c r="E88" s="6">
        <v>1</v>
      </c>
      <c r="F88" s="177">
        <v>0.34200000000000003</v>
      </c>
      <c r="G88" s="136">
        <v>0.22800000000000001</v>
      </c>
      <c r="H88" s="14">
        <v>87439</v>
      </c>
      <c r="I88" s="14">
        <v>29729</v>
      </c>
      <c r="J88" s="14">
        <v>1748</v>
      </c>
      <c r="K88" s="14">
        <f>Tabulka1[[#This Row],[Platy v Kč]]+Tabulka1[[#This Row],[Zákonné odvody v Kč]]+Tabulka1[[#This Row],[Fond kulturních a sociálních potřeb v Kč]]</f>
        <v>118916</v>
      </c>
    </row>
    <row r="89" spans="1:11" ht="17.100000000000001" customHeight="1" x14ac:dyDescent="0.25">
      <c r="A89" s="6" t="s">
        <v>255</v>
      </c>
      <c r="B89" s="1" t="s">
        <v>256</v>
      </c>
      <c r="C89" s="2">
        <v>600037703</v>
      </c>
      <c r="D89" s="2" t="s">
        <v>257</v>
      </c>
      <c r="E89" s="6">
        <v>3</v>
      </c>
      <c r="F89" s="177">
        <v>1</v>
      </c>
      <c r="G89" s="136">
        <v>0.66700000000000004</v>
      </c>
      <c r="H89" s="14">
        <v>255670</v>
      </c>
      <c r="I89" s="14">
        <v>86928</v>
      </c>
      <c r="J89" s="14">
        <v>5113</v>
      </c>
      <c r="K89" s="14">
        <f>Tabulka1[[#This Row],[Platy v Kč]]+Tabulka1[[#This Row],[Zákonné odvody v Kč]]+Tabulka1[[#This Row],[Fond kulturních a sociálních potřeb v Kč]]</f>
        <v>347711</v>
      </c>
    </row>
    <row r="90" spans="1:11" ht="17.100000000000001" customHeight="1" x14ac:dyDescent="0.25">
      <c r="A90" s="6" t="s">
        <v>258</v>
      </c>
      <c r="B90" s="1" t="s">
        <v>259</v>
      </c>
      <c r="C90" s="2">
        <v>600037711</v>
      </c>
      <c r="D90" s="2" t="s">
        <v>260</v>
      </c>
      <c r="E90" s="6">
        <v>1</v>
      </c>
      <c r="F90" s="177">
        <v>0.22</v>
      </c>
      <c r="G90" s="136">
        <v>0.14699999999999999</v>
      </c>
      <c r="H90" s="14">
        <v>56247</v>
      </c>
      <c r="I90" s="14">
        <v>19124</v>
      </c>
      <c r="J90" s="14">
        <v>1124</v>
      </c>
      <c r="K90" s="14">
        <f>Tabulka1[[#This Row],[Platy v Kč]]+Tabulka1[[#This Row],[Zákonné odvody v Kč]]+Tabulka1[[#This Row],[Fond kulturních a sociálních potřeb v Kč]]</f>
        <v>76495</v>
      </c>
    </row>
    <row r="91" spans="1:11" ht="17.100000000000001" customHeight="1" x14ac:dyDescent="0.25">
      <c r="A91" s="6" t="s">
        <v>261</v>
      </c>
      <c r="B91" s="1" t="s">
        <v>262</v>
      </c>
      <c r="C91" s="2">
        <v>600037886</v>
      </c>
      <c r="D91" s="2" t="s">
        <v>263</v>
      </c>
      <c r="E91" s="6">
        <v>5</v>
      </c>
      <c r="F91" s="177">
        <v>1.67</v>
      </c>
      <c r="G91" s="136">
        <v>1.113</v>
      </c>
      <c r="H91" s="14">
        <v>426970</v>
      </c>
      <c r="I91" s="14">
        <v>145170</v>
      </c>
      <c r="J91" s="14">
        <v>8539</v>
      </c>
      <c r="K91" s="14">
        <f>Tabulka1[[#This Row],[Platy v Kč]]+Tabulka1[[#This Row],[Zákonné odvody v Kč]]+Tabulka1[[#This Row],[Fond kulturních a sociálních potřeb v Kč]]</f>
        <v>580679</v>
      </c>
    </row>
    <row r="92" spans="1:11" ht="17.100000000000001" customHeight="1" x14ac:dyDescent="0.25">
      <c r="A92" s="6" t="s">
        <v>264</v>
      </c>
      <c r="B92" s="1" t="s">
        <v>265</v>
      </c>
      <c r="C92" s="2">
        <v>600038653</v>
      </c>
      <c r="D92" s="2" t="s">
        <v>266</v>
      </c>
      <c r="E92" s="6">
        <v>3</v>
      </c>
      <c r="F92" s="177">
        <v>0.81899999999999995</v>
      </c>
      <c r="G92" s="136">
        <v>0.54600000000000004</v>
      </c>
      <c r="H92" s="14">
        <v>209394</v>
      </c>
      <c r="I92" s="14">
        <v>71194</v>
      </c>
      <c r="J92" s="14">
        <v>4187</v>
      </c>
      <c r="K92" s="14">
        <f>Tabulka1[[#This Row],[Platy v Kč]]+Tabulka1[[#This Row],[Zákonné odvody v Kč]]+Tabulka1[[#This Row],[Fond kulturních a sociálních potřeb v Kč]]</f>
        <v>284775</v>
      </c>
    </row>
    <row r="93" spans="1:11" ht="17.100000000000001" customHeight="1" x14ac:dyDescent="0.25">
      <c r="A93" s="6" t="s">
        <v>267</v>
      </c>
      <c r="B93" s="1" t="s">
        <v>268</v>
      </c>
      <c r="C93" s="2">
        <v>661000133</v>
      </c>
      <c r="D93" s="2" t="s">
        <v>269</v>
      </c>
      <c r="E93" s="6">
        <v>1</v>
      </c>
      <c r="F93" s="177">
        <v>0.26</v>
      </c>
      <c r="G93" s="136">
        <v>0.17299999999999999</v>
      </c>
      <c r="H93" s="14">
        <v>66474</v>
      </c>
      <c r="I93" s="14">
        <v>22601</v>
      </c>
      <c r="J93" s="14">
        <v>1329</v>
      </c>
      <c r="K93" s="14">
        <f>Tabulka1[[#This Row],[Platy v Kč]]+Tabulka1[[#This Row],[Zákonné odvody v Kč]]+Tabulka1[[#This Row],[Fond kulturních a sociálních potřeb v Kč]]</f>
        <v>90404</v>
      </c>
    </row>
    <row r="94" spans="1:11" ht="17.100000000000001" customHeight="1" x14ac:dyDescent="0.25">
      <c r="A94" s="6" t="s">
        <v>270</v>
      </c>
      <c r="B94" s="1" t="s">
        <v>271</v>
      </c>
      <c r="C94" s="2">
        <v>691009449</v>
      </c>
      <c r="D94" s="2" t="s">
        <v>272</v>
      </c>
      <c r="E94" s="6">
        <v>2</v>
      </c>
      <c r="F94" s="177">
        <v>0.74199999999999999</v>
      </c>
      <c r="G94" s="136">
        <v>0.495</v>
      </c>
      <c r="H94" s="14">
        <v>189707</v>
      </c>
      <c r="I94" s="14">
        <v>64500</v>
      </c>
      <c r="J94" s="14">
        <v>3794</v>
      </c>
      <c r="K94" s="14">
        <f>Tabulka1[[#This Row],[Platy v Kč]]+Tabulka1[[#This Row],[Zákonné odvody v Kč]]+Tabulka1[[#This Row],[Fond kulturních a sociálních potřeb v Kč]]</f>
        <v>258001</v>
      </c>
    </row>
    <row r="95" spans="1:11" ht="17.100000000000001" customHeight="1" x14ac:dyDescent="0.25">
      <c r="A95" s="6" t="s">
        <v>273</v>
      </c>
      <c r="B95" s="1" t="s">
        <v>274</v>
      </c>
      <c r="C95" s="2">
        <v>600040208</v>
      </c>
      <c r="D95" s="2" t="s">
        <v>275</v>
      </c>
      <c r="E95" s="6">
        <v>5</v>
      </c>
      <c r="F95" s="177">
        <v>1.69</v>
      </c>
      <c r="G95" s="136">
        <v>1.127</v>
      </c>
      <c r="H95" s="14">
        <v>432083</v>
      </c>
      <c r="I95" s="14">
        <v>146908</v>
      </c>
      <c r="J95" s="14">
        <v>8641</v>
      </c>
      <c r="K95" s="14">
        <f>Tabulka1[[#This Row],[Platy v Kč]]+Tabulka1[[#This Row],[Zákonné odvody v Kč]]+Tabulka1[[#This Row],[Fond kulturních a sociálních potřeb v Kč]]</f>
        <v>587632</v>
      </c>
    </row>
    <row r="96" spans="1:11" ht="17.100000000000001" customHeight="1" x14ac:dyDescent="0.25">
      <c r="A96" s="6" t="s">
        <v>276</v>
      </c>
      <c r="B96" s="1" t="s">
        <v>277</v>
      </c>
      <c r="C96" s="2">
        <v>600040216</v>
      </c>
      <c r="D96" s="2" t="s">
        <v>278</v>
      </c>
      <c r="E96" s="6">
        <v>3</v>
      </c>
      <c r="F96" s="177">
        <v>1.206</v>
      </c>
      <c r="G96" s="136">
        <v>0.80400000000000005</v>
      </c>
      <c r="H96" s="14">
        <v>308339</v>
      </c>
      <c r="I96" s="14">
        <v>104835</v>
      </c>
      <c r="J96" s="14">
        <v>6166</v>
      </c>
      <c r="K96" s="14">
        <f>Tabulka1[[#This Row],[Platy v Kč]]+Tabulka1[[#This Row],[Zákonné odvody v Kč]]+Tabulka1[[#This Row],[Fond kulturních a sociálních potřeb v Kč]]</f>
        <v>419340</v>
      </c>
    </row>
    <row r="97" spans="1:11" ht="17.100000000000001" customHeight="1" x14ac:dyDescent="0.25">
      <c r="A97" s="6" t="s">
        <v>279</v>
      </c>
      <c r="B97" s="1" t="s">
        <v>280</v>
      </c>
      <c r="C97" s="2">
        <v>600039951</v>
      </c>
      <c r="D97" s="2" t="s">
        <v>281</v>
      </c>
      <c r="E97" s="6">
        <v>2</v>
      </c>
      <c r="F97" s="177">
        <v>0.5</v>
      </c>
      <c r="G97" s="136">
        <v>0.33300000000000002</v>
      </c>
      <c r="H97" s="14">
        <v>127835</v>
      </c>
      <c r="I97" s="14">
        <v>43464</v>
      </c>
      <c r="J97" s="14">
        <v>2556</v>
      </c>
      <c r="K97" s="14">
        <f>Tabulka1[[#This Row],[Platy v Kč]]+Tabulka1[[#This Row],[Zákonné odvody v Kč]]+Tabulka1[[#This Row],[Fond kulturních a sociálních potřeb v Kč]]</f>
        <v>173855</v>
      </c>
    </row>
    <row r="98" spans="1:11" ht="17.100000000000001" customHeight="1" x14ac:dyDescent="0.25">
      <c r="A98" s="6" t="s">
        <v>282</v>
      </c>
      <c r="B98" s="1" t="s">
        <v>283</v>
      </c>
      <c r="C98" s="2">
        <v>600039978</v>
      </c>
      <c r="D98" s="2" t="s">
        <v>284</v>
      </c>
      <c r="E98" s="6">
        <v>2</v>
      </c>
      <c r="F98" s="177">
        <v>0.72499999999999998</v>
      </c>
      <c r="G98" s="136">
        <v>0.48299999999999998</v>
      </c>
      <c r="H98" s="14">
        <v>185361</v>
      </c>
      <c r="I98" s="14">
        <v>63023</v>
      </c>
      <c r="J98" s="14">
        <v>3707</v>
      </c>
      <c r="K98" s="14">
        <f>Tabulka1[[#This Row],[Platy v Kč]]+Tabulka1[[#This Row],[Zákonné odvody v Kč]]+Tabulka1[[#This Row],[Fond kulturních a sociálních potřeb v Kč]]</f>
        <v>252091</v>
      </c>
    </row>
    <row r="99" spans="1:11" ht="17.100000000000001" customHeight="1" x14ac:dyDescent="0.25">
      <c r="A99" s="6" t="s">
        <v>285</v>
      </c>
      <c r="B99" s="1" t="s">
        <v>286</v>
      </c>
      <c r="C99" s="2">
        <v>600040275</v>
      </c>
      <c r="D99" s="2" t="s">
        <v>287</v>
      </c>
      <c r="E99" s="6">
        <v>2</v>
      </c>
      <c r="F99" s="177">
        <v>0.67700000000000005</v>
      </c>
      <c r="G99" s="136">
        <v>0.45100000000000001</v>
      </c>
      <c r="H99" s="14">
        <v>173089</v>
      </c>
      <c r="I99" s="14">
        <v>58850</v>
      </c>
      <c r="J99" s="14">
        <v>3461</v>
      </c>
      <c r="K99" s="14">
        <f>Tabulka1[[#This Row],[Platy v Kč]]+Tabulka1[[#This Row],[Zákonné odvody v Kč]]+Tabulka1[[#This Row],[Fond kulturních a sociálních potřeb v Kč]]</f>
        <v>235400</v>
      </c>
    </row>
    <row r="100" spans="1:11" ht="17.100000000000001" customHeight="1" x14ac:dyDescent="0.25">
      <c r="A100" s="6" t="s">
        <v>288</v>
      </c>
      <c r="B100" s="1" t="s">
        <v>289</v>
      </c>
      <c r="C100" s="2" t="s">
        <v>290</v>
      </c>
      <c r="D100" s="2" t="s">
        <v>291</v>
      </c>
      <c r="E100" s="6">
        <v>1</v>
      </c>
      <c r="F100" s="177">
        <v>0.161</v>
      </c>
      <c r="G100" s="136">
        <v>0.107</v>
      </c>
      <c r="H100" s="14">
        <v>41163</v>
      </c>
      <c r="I100" s="14">
        <v>13995</v>
      </c>
      <c r="J100" s="14">
        <v>823</v>
      </c>
      <c r="K100" s="14">
        <f>Tabulka1[[#This Row],[Platy v Kč]]+Tabulka1[[#This Row],[Zákonné odvody v Kč]]+Tabulka1[[#This Row],[Fond kulturních a sociálních potřeb v Kč]]</f>
        <v>55981</v>
      </c>
    </row>
    <row r="101" spans="1:11" ht="25.5" customHeight="1" x14ac:dyDescent="0.3">
      <c r="A101" s="222" t="s">
        <v>295</v>
      </c>
      <c r="B101" s="222"/>
      <c r="C101" s="222"/>
      <c r="D101" s="222"/>
      <c r="E101" s="194">
        <f>SUBTOTAL(109,Tabulka1[Počet tříd v mateřské škole, které dotaci obdrží])</f>
        <v>188</v>
      </c>
      <c r="F101" s="153">
        <f>SUBTOTAL(109,Tabulka1[Úvazky překryvu přímé pedagogické činnosti učitelů, na které je dotace poskytnuta (navýšení úvazků učitelů MŠ potřebných k zajištění cílených překryvů 2,5 hod)])</f>
        <v>58.430999999999997</v>
      </c>
      <c r="G101" s="138">
        <f>SUM(G5:G100)</f>
        <v>38.952000000000005</v>
      </c>
      <c r="H101" s="97">
        <f>SUBTOTAL(109,Tabulka1[Platy v Kč])</f>
        <v>14939076</v>
      </c>
      <c r="I101" s="97">
        <f>SUBTOTAL(109,Tabulka1[Zákonné odvody v Kč])</f>
        <v>5079283</v>
      </c>
      <c r="J101" s="97">
        <f>SUBTOTAL(109,Tabulka1[Fond kulturních a sociálních potřeb v Kč])</f>
        <v>298735</v>
      </c>
      <c r="K101" s="92">
        <f>SUBTOTAL(109,Tabulka1[[Poskytnutá dotace celkem v Kč ]])</f>
        <v>20317094</v>
      </c>
    </row>
  </sheetData>
  <mergeCells count="2">
    <mergeCell ref="A101:D101"/>
    <mergeCell ref="A3:C3"/>
  </mergeCells>
  <conditionalFormatting sqref="I4">
    <cfRule type="cellIs" dxfId="204" priority="1" operator="lessThan">
      <formula>0</formula>
    </cfRule>
  </conditionalFormatting>
  <pageMargins left="0.7" right="0.7" top="0.78740157499999996" bottom="0.78740157499999996" header="0.3" footer="0.3"/>
  <pageSetup paperSize="8" scale="68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C13" workbookViewId="0">
      <selection activeCell="G5" sqref="G5:G49"/>
    </sheetView>
  </sheetViews>
  <sheetFormatPr defaultRowHeight="15" x14ac:dyDescent="0.25"/>
  <cols>
    <col min="1" max="1" width="15.7109375" customWidth="1"/>
    <col min="2" max="2" width="82.28515625" bestFit="1" customWidth="1"/>
    <col min="3" max="3" width="20.7109375" customWidth="1"/>
    <col min="4" max="5" width="20.7109375" style="88" customWidth="1"/>
    <col min="6" max="6" width="26" style="88" customWidth="1"/>
    <col min="7" max="9" width="20.7109375" style="107" customWidth="1"/>
    <col min="10" max="10" width="20.7109375" style="88" customWidth="1"/>
    <col min="11" max="11" width="17.5703125" bestFit="1" customWidth="1"/>
  </cols>
  <sheetData>
    <row r="1" spans="1:11" x14ac:dyDescent="0.25">
      <c r="A1" s="125" t="s">
        <v>3585</v>
      </c>
      <c r="D1" s="123"/>
      <c r="E1" s="123"/>
      <c r="F1" s="123"/>
      <c r="J1" s="123"/>
    </row>
    <row r="2" spans="1:11" x14ac:dyDescent="0.25">
      <c r="A2" s="130" t="s">
        <v>3586</v>
      </c>
      <c r="B2" s="130"/>
      <c r="C2" s="130"/>
      <c r="D2" s="130"/>
      <c r="E2" s="126"/>
      <c r="F2" s="126"/>
      <c r="J2" s="126"/>
    </row>
    <row r="3" spans="1:11" ht="26.25" x14ac:dyDescent="0.4">
      <c r="A3" s="224" t="s">
        <v>3589</v>
      </c>
      <c r="B3" s="225"/>
      <c r="C3" s="225"/>
    </row>
    <row r="4" spans="1:11" s="60" customFormat="1" ht="104.2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27" t="s">
        <v>3</v>
      </c>
      <c r="B5" s="28" t="s">
        <v>1541</v>
      </c>
      <c r="C5" s="33">
        <v>600130240</v>
      </c>
      <c r="D5" s="33" t="s">
        <v>1542</v>
      </c>
      <c r="E5" s="53">
        <v>1</v>
      </c>
      <c r="F5" s="155">
        <v>0.4032</v>
      </c>
      <c r="G5" s="105">
        <v>0.26900000000000002</v>
      </c>
      <c r="H5" s="103">
        <v>103086</v>
      </c>
      <c r="I5" s="103">
        <v>35049</v>
      </c>
      <c r="J5" s="103">
        <v>2061</v>
      </c>
      <c r="K5" s="110">
        <v>140196</v>
      </c>
    </row>
    <row r="6" spans="1:11" ht="17.100000000000001" customHeight="1" x14ac:dyDescent="0.25">
      <c r="A6" s="27" t="s">
        <v>6</v>
      </c>
      <c r="B6" s="28" t="s">
        <v>1543</v>
      </c>
      <c r="C6" s="33">
        <v>600122328</v>
      </c>
      <c r="D6" s="33" t="s">
        <v>1544</v>
      </c>
      <c r="E6" s="53">
        <v>1</v>
      </c>
      <c r="F6" s="155">
        <v>0.19350000000000001</v>
      </c>
      <c r="G6" s="105">
        <v>0.129</v>
      </c>
      <c r="H6" s="103">
        <v>49472</v>
      </c>
      <c r="I6" s="103">
        <v>16820</v>
      </c>
      <c r="J6" s="103">
        <v>989</v>
      </c>
      <c r="K6" s="103">
        <v>67281</v>
      </c>
    </row>
    <row r="7" spans="1:11" ht="17.100000000000001" customHeight="1" x14ac:dyDescent="0.25">
      <c r="A7" s="27" t="s">
        <v>9</v>
      </c>
      <c r="B7" s="28" t="s">
        <v>1545</v>
      </c>
      <c r="C7" s="33">
        <v>600061132</v>
      </c>
      <c r="D7" s="33" t="s">
        <v>1546</v>
      </c>
      <c r="E7" s="53">
        <v>1</v>
      </c>
      <c r="F7" s="155">
        <v>0.19350000000000001</v>
      </c>
      <c r="G7" s="105">
        <v>0.129</v>
      </c>
      <c r="H7" s="103">
        <v>49472</v>
      </c>
      <c r="I7" s="103">
        <v>16820</v>
      </c>
      <c r="J7" s="103">
        <v>989</v>
      </c>
      <c r="K7" s="103">
        <v>67281</v>
      </c>
    </row>
    <row r="8" spans="1:11" ht="17.100000000000001" customHeight="1" x14ac:dyDescent="0.25">
      <c r="A8" s="27" t="s">
        <v>12</v>
      </c>
      <c r="B8" s="28" t="s">
        <v>1547</v>
      </c>
      <c r="C8" s="33">
        <v>600121275</v>
      </c>
      <c r="D8" s="33" t="s">
        <v>1548</v>
      </c>
      <c r="E8" s="53">
        <v>1</v>
      </c>
      <c r="F8" s="155">
        <v>0.4032</v>
      </c>
      <c r="G8" s="105">
        <v>0.26900000000000002</v>
      </c>
      <c r="H8" s="103">
        <v>103086</v>
      </c>
      <c r="I8" s="103">
        <v>35049</v>
      </c>
      <c r="J8" s="103">
        <v>2061</v>
      </c>
      <c r="K8" s="103">
        <v>140196</v>
      </c>
    </row>
    <row r="9" spans="1:11" ht="17.100000000000001" customHeight="1" x14ac:dyDescent="0.25">
      <c r="A9" s="27" t="s">
        <v>15</v>
      </c>
      <c r="B9" s="28" t="s">
        <v>1549</v>
      </c>
      <c r="C9" s="33">
        <v>600120929</v>
      </c>
      <c r="D9" s="33" t="s">
        <v>1550</v>
      </c>
      <c r="E9" s="53">
        <v>2</v>
      </c>
      <c r="F9" s="155">
        <v>0.6129</v>
      </c>
      <c r="G9" s="105">
        <v>0.40899999999999997</v>
      </c>
      <c r="H9" s="103">
        <v>156700</v>
      </c>
      <c r="I9" s="103">
        <v>53278</v>
      </c>
      <c r="J9" s="103">
        <v>3134</v>
      </c>
      <c r="K9" s="103">
        <v>213112</v>
      </c>
    </row>
    <row r="10" spans="1:11" ht="17.100000000000001" customHeight="1" x14ac:dyDescent="0.25">
      <c r="A10" s="27" t="s">
        <v>18</v>
      </c>
      <c r="B10" s="28" t="s">
        <v>1551</v>
      </c>
      <c r="C10" s="33">
        <v>600116964</v>
      </c>
      <c r="D10" s="33" t="s">
        <v>1552</v>
      </c>
      <c r="E10" s="53">
        <v>1</v>
      </c>
      <c r="F10" s="155">
        <v>0.24199999999999999</v>
      </c>
      <c r="G10" s="105">
        <v>0.161</v>
      </c>
      <c r="H10" s="103">
        <v>61872</v>
      </c>
      <c r="I10" s="103">
        <v>21036</v>
      </c>
      <c r="J10" s="103">
        <v>1237</v>
      </c>
      <c r="K10" s="103">
        <v>84145</v>
      </c>
    </row>
    <row r="11" spans="1:11" ht="17.100000000000001" customHeight="1" x14ac:dyDescent="0.25">
      <c r="A11" s="27" t="s">
        <v>21</v>
      </c>
      <c r="B11" s="28" t="s">
        <v>1553</v>
      </c>
      <c r="C11" s="33">
        <v>600117073</v>
      </c>
      <c r="D11" s="33" t="s">
        <v>1554</v>
      </c>
      <c r="E11" s="53">
        <v>1</v>
      </c>
      <c r="F11" s="155">
        <v>0.4032</v>
      </c>
      <c r="G11" s="105">
        <v>0.26900000000000002</v>
      </c>
      <c r="H11" s="103">
        <v>103086</v>
      </c>
      <c r="I11" s="103">
        <v>35049</v>
      </c>
      <c r="J11" s="103">
        <v>2061</v>
      </c>
      <c r="K11" s="103">
        <v>140196</v>
      </c>
    </row>
    <row r="12" spans="1:11" ht="17.100000000000001" customHeight="1" x14ac:dyDescent="0.25">
      <c r="A12" s="27" t="s">
        <v>24</v>
      </c>
      <c r="B12" s="28" t="s">
        <v>1555</v>
      </c>
      <c r="C12" s="33">
        <v>600121747</v>
      </c>
      <c r="D12" s="33" t="s">
        <v>1556</v>
      </c>
      <c r="E12" s="53">
        <v>1</v>
      </c>
      <c r="F12" s="155">
        <v>0.3155</v>
      </c>
      <c r="G12" s="105">
        <v>0.21</v>
      </c>
      <c r="H12" s="103">
        <v>80664</v>
      </c>
      <c r="I12" s="103">
        <v>27426</v>
      </c>
      <c r="J12" s="103">
        <v>1613</v>
      </c>
      <c r="K12" s="103">
        <v>109703</v>
      </c>
    </row>
    <row r="13" spans="1:11" ht="17.100000000000001" customHeight="1" x14ac:dyDescent="0.25">
      <c r="A13" s="27" t="s">
        <v>27</v>
      </c>
      <c r="B13" s="28" t="s">
        <v>1557</v>
      </c>
      <c r="C13" s="33">
        <v>650014987</v>
      </c>
      <c r="D13" s="33" t="s">
        <v>1558</v>
      </c>
      <c r="E13" s="53">
        <v>1</v>
      </c>
      <c r="F13" s="155">
        <v>0.4032</v>
      </c>
      <c r="G13" s="105">
        <v>0.26900000000000002</v>
      </c>
      <c r="H13" s="103">
        <v>103086</v>
      </c>
      <c r="I13" s="103">
        <v>35049</v>
      </c>
      <c r="J13" s="103">
        <v>2061</v>
      </c>
      <c r="K13" s="103">
        <v>140196</v>
      </c>
    </row>
    <row r="14" spans="1:11" ht="17.100000000000001" customHeight="1" x14ac:dyDescent="0.25">
      <c r="A14" s="27" t="s">
        <v>30</v>
      </c>
      <c r="B14" s="62" t="s">
        <v>1559</v>
      </c>
      <c r="C14" s="33">
        <v>600129748</v>
      </c>
      <c r="D14" s="33" t="s">
        <v>1560</v>
      </c>
      <c r="E14" s="53">
        <v>1</v>
      </c>
      <c r="F14" s="155">
        <v>0.19350000000000001</v>
      </c>
      <c r="G14" s="105">
        <v>0.129</v>
      </c>
      <c r="H14" s="103">
        <v>49472</v>
      </c>
      <c r="I14" s="103">
        <v>16820</v>
      </c>
      <c r="J14" s="103">
        <v>989</v>
      </c>
      <c r="K14" s="103">
        <v>67281</v>
      </c>
    </row>
    <row r="15" spans="1:11" ht="17.100000000000001" customHeight="1" x14ac:dyDescent="0.25">
      <c r="A15" s="27" t="s">
        <v>33</v>
      </c>
      <c r="B15" s="28" t="s">
        <v>1561</v>
      </c>
      <c r="C15" s="33">
        <v>600129730</v>
      </c>
      <c r="D15" s="33" t="s">
        <v>1562</v>
      </c>
      <c r="E15" s="53">
        <v>1</v>
      </c>
      <c r="F15" s="155">
        <v>1.61E-2</v>
      </c>
      <c r="G15" s="105">
        <v>1.0999999999999999E-2</v>
      </c>
      <c r="H15" s="103">
        <v>4116</v>
      </c>
      <c r="I15" s="103">
        <v>1399</v>
      </c>
      <c r="J15" s="103">
        <v>82</v>
      </c>
      <c r="K15" s="103">
        <v>5597</v>
      </c>
    </row>
    <row r="16" spans="1:11" ht="17.100000000000001" customHeight="1" x14ac:dyDescent="0.25">
      <c r="A16" s="27" t="s">
        <v>36</v>
      </c>
      <c r="B16" s="28" t="s">
        <v>1563</v>
      </c>
      <c r="C16" s="33">
        <v>600085830</v>
      </c>
      <c r="D16" s="33" t="s">
        <v>1564</v>
      </c>
      <c r="E16" s="53">
        <v>2</v>
      </c>
      <c r="F16" s="155">
        <v>0.8</v>
      </c>
      <c r="G16" s="105">
        <v>0.53300000000000003</v>
      </c>
      <c r="H16" s="103">
        <v>204536</v>
      </c>
      <c r="I16" s="103">
        <v>69542</v>
      </c>
      <c r="J16" s="103">
        <v>4090</v>
      </c>
      <c r="K16" s="103">
        <v>278168</v>
      </c>
    </row>
    <row r="17" spans="1:11" ht="17.100000000000001" customHeight="1" x14ac:dyDescent="0.25">
      <c r="A17" s="27" t="s">
        <v>39</v>
      </c>
      <c r="B17" s="28" t="s">
        <v>1565</v>
      </c>
      <c r="C17" s="33">
        <v>600086356</v>
      </c>
      <c r="D17" s="33" t="s">
        <v>1566</v>
      </c>
      <c r="E17" s="53">
        <v>1</v>
      </c>
      <c r="F17" s="155">
        <v>0.2419</v>
      </c>
      <c r="G17" s="105">
        <v>0.161</v>
      </c>
      <c r="H17" s="103">
        <v>61847</v>
      </c>
      <c r="I17" s="103">
        <v>21028</v>
      </c>
      <c r="J17" s="103">
        <v>1236</v>
      </c>
      <c r="K17" s="103">
        <v>84111</v>
      </c>
    </row>
    <row r="18" spans="1:11" ht="17.100000000000001" customHeight="1" x14ac:dyDescent="0.25">
      <c r="A18" s="27" t="s">
        <v>42</v>
      </c>
      <c r="B18" s="28" t="s">
        <v>1567</v>
      </c>
      <c r="C18" s="33">
        <v>600122085</v>
      </c>
      <c r="D18" s="33" t="s">
        <v>1568</v>
      </c>
      <c r="E18" s="53">
        <v>2</v>
      </c>
      <c r="F18" s="155">
        <v>0.45150000000000001</v>
      </c>
      <c r="G18" s="105">
        <v>0.30099999999999999</v>
      </c>
      <c r="H18" s="103">
        <v>115435</v>
      </c>
      <c r="I18" s="103">
        <v>39248</v>
      </c>
      <c r="J18" s="103">
        <v>2308</v>
      </c>
      <c r="K18" s="103">
        <v>156991</v>
      </c>
    </row>
    <row r="19" spans="1:11" ht="17.100000000000001" customHeight="1" x14ac:dyDescent="0.25">
      <c r="A19" s="27" t="s">
        <v>45</v>
      </c>
      <c r="B19" s="28" t="s">
        <v>1569</v>
      </c>
      <c r="C19" s="33">
        <v>600122263</v>
      </c>
      <c r="D19" s="33" t="s">
        <v>1570</v>
      </c>
      <c r="E19" s="53">
        <v>1</v>
      </c>
      <c r="F19" s="155">
        <v>0.31180000000000002</v>
      </c>
      <c r="G19" s="105">
        <v>0.20799999999999999</v>
      </c>
      <c r="H19" s="103">
        <v>79718</v>
      </c>
      <c r="I19" s="103">
        <v>27104</v>
      </c>
      <c r="J19" s="103">
        <v>1594</v>
      </c>
      <c r="K19" s="103">
        <v>108416</v>
      </c>
    </row>
    <row r="20" spans="1:11" ht="17.100000000000001" customHeight="1" x14ac:dyDescent="0.25">
      <c r="A20" s="27" t="s">
        <v>48</v>
      </c>
      <c r="B20" s="28" t="s">
        <v>1571</v>
      </c>
      <c r="C20" s="33">
        <v>600129501</v>
      </c>
      <c r="D20" s="33" t="s">
        <v>1572</v>
      </c>
      <c r="E20" s="53">
        <v>2</v>
      </c>
      <c r="F20" s="155">
        <v>0.56440000000000001</v>
      </c>
      <c r="G20" s="105">
        <v>0.376</v>
      </c>
      <c r="H20" s="103">
        <v>144300</v>
      </c>
      <c r="I20" s="103">
        <v>49062</v>
      </c>
      <c r="J20" s="103">
        <v>2886</v>
      </c>
      <c r="K20" s="103">
        <v>196248</v>
      </c>
    </row>
    <row r="21" spans="1:11" ht="17.100000000000001" customHeight="1" x14ac:dyDescent="0.25">
      <c r="A21" s="27" t="s">
        <v>51</v>
      </c>
      <c r="B21" s="74" t="s">
        <v>1573</v>
      </c>
      <c r="C21" s="33">
        <v>650014235</v>
      </c>
      <c r="D21" s="33" t="s">
        <v>1574</v>
      </c>
      <c r="E21" s="53">
        <v>1</v>
      </c>
      <c r="F21" s="155">
        <v>6.4500000000000002E-2</v>
      </c>
      <c r="G21" s="105">
        <v>4.2999999999999997E-2</v>
      </c>
      <c r="H21" s="103">
        <v>16491</v>
      </c>
      <c r="I21" s="103">
        <v>5607</v>
      </c>
      <c r="J21" s="103">
        <v>329</v>
      </c>
      <c r="K21" s="103">
        <v>22427</v>
      </c>
    </row>
    <row r="22" spans="1:11" ht="17.100000000000001" customHeight="1" x14ac:dyDescent="0.25">
      <c r="A22" s="27" t="s">
        <v>54</v>
      </c>
      <c r="B22" s="28" t="s">
        <v>1575</v>
      </c>
      <c r="C22" s="33">
        <v>600060888</v>
      </c>
      <c r="D22" s="33" t="s">
        <v>1576</v>
      </c>
      <c r="E22" s="53">
        <v>1</v>
      </c>
      <c r="F22" s="155">
        <v>0.2258</v>
      </c>
      <c r="G22" s="105">
        <v>0.151</v>
      </c>
      <c r="H22" s="103">
        <v>57730</v>
      </c>
      <c r="I22" s="103">
        <v>19628</v>
      </c>
      <c r="J22" s="103">
        <v>1154</v>
      </c>
      <c r="K22" s="103">
        <v>78512</v>
      </c>
    </row>
    <row r="23" spans="1:11" ht="17.100000000000001" customHeight="1" x14ac:dyDescent="0.25">
      <c r="A23" s="27" t="s">
        <v>57</v>
      </c>
      <c r="B23" s="207" t="s">
        <v>1577</v>
      </c>
      <c r="C23" s="33">
        <v>600121615</v>
      </c>
      <c r="D23" s="33" t="s">
        <v>1578</v>
      </c>
      <c r="E23" s="53">
        <v>1</v>
      </c>
      <c r="F23" s="155">
        <v>0.3548</v>
      </c>
      <c r="G23" s="105">
        <v>0.23699999999999999</v>
      </c>
      <c r="H23" s="103">
        <v>90712</v>
      </c>
      <c r="I23" s="103">
        <v>30842</v>
      </c>
      <c r="J23" s="103">
        <v>1814</v>
      </c>
      <c r="K23" s="103">
        <v>123368</v>
      </c>
    </row>
    <row r="24" spans="1:11" ht="17.100000000000001" customHeight="1" x14ac:dyDescent="0.25">
      <c r="A24" s="27" t="s">
        <v>60</v>
      </c>
      <c r="B24" s="28" t="s">
        <v>1579</v>
      </c>
      <c r="C24" s="33">
        <v>600060772</v>
      </c>
      <c r="D24" s="33" t="s">
        <v>1580</v>
      </c>
      <c r="E24" s="53">
        <v>1</v>
      </c>
      <c r="F24" s="155">
        <v>0.2258</v>
      </c>
      <c r="G24" s="105">
        <v>0.151</v>
      </c>
      <c r="H24" s="103">
        <v>57730</v>
      </c>
      <c r="I24" s="103">
        <v>19628</v>
      </c>
      <c r="J24" s="103">
        <v>1154</v>
      </c>
      <c r="K24" s="103">
        <v>78512</v>
      </c>
    </row>
    <row r="25" spans="1:11" ht="17.100000000000001" customHeight="1" x14ac:dyDescent="0.25">
      <c r="A25" s="27" t="s">
        <v>63</v>
      </c>
      <c r="B25" s="28" t="s">
        <v>1581</v>
      </c>
      <c r="C25" s="33">
        <v>600129756</v>
      </c>
      <c r="D25" s="33" t="s">
        <v>1582</v>
      </c>
      <c r="E25" s="53">
        <v>1</v>
      </c>
      <c r="F25" s="155">
        <v>0.37</v>
      </c>
      <c r="G25" s="105">
        <v>0.247</v>
      </c>
      <c r="H25" s="103">
        <v>94598</v>
      </c>
      <c r="I25" s="103">
        <v>32163</v>
      </c>
      <c r="J25" s="103">
        <v>1891</v>
      </c>
      <c r="K25" s="103">
        <v>128652</v>
      </c>
    </row>
    <row r="26" spans="1:11" ht="17.100000000000001" customHeight="1" x14ac:dyDescent="0.25">
      <c r="A26" s="27" t="s">
        <v>66</v>
      </c>
      <c r="B26" s="63" t="s">
        <v>1583</v>
      </c>
      <c r="C26" s="33">
        <v>600121755</v>
      </c>
      <c r="D26" s="33" t="s">
        <v>1584</v>
      </c>
      <c r="E26" s="53">
        <v>1</v>
      </c>
      <c r="F26" s="155">
        <v>0.13</v>
      </c>
      <c r="G26" s="105">
        <v>8.6999999999999994E-2</v>
      </c>
      <c r="H26" s="103">
        <v>33237</v>
      </c>
      <c r="I26" s="103">
        <v>11301</v>
      </c>
      <c r="J26" s="103">
        <v>664</v>
      </c>
      <c r="K26" s="103">
        <v>45202</v>
      </c>
    </row>
    <row r="27" spans="1:11" ht="17.100000000000001" customHeight="1" x14ac:dyDescent="0.25">
      <c r="A27" s="27" t="s">
        <v>69</v>
      </c>
      <c r="B27" s="28" t="s">
        <v>1585</v>
      </c>
      <c r="C27" s="33">
        <v>600121046</v>
      </c>
      <c r="D27" s="33" t="s">
        <v>1586</v>
      </c>
      <c r="E27" s="53">
        <v>1</v>
      </c>
      <c r="F27" s="155">
        <v>0.2</v>
      </c>
      <c r="G27" s="105">
        <v>0.13300000000000001</v>
      </c>
      <c r="H27" s="103">
        <v>51134</v>
      </c>
      <c r="I27" s="103">
        <v>17386</v>
      </c>
      <c r="J27" s="103">
        <v>1022</v>
      </c>
      <c r="K27" s="103">
        <v>69542</v>
      </c>
    </row>
    <row r="28" spans="1:11" ht="17.100000000000001" customHeight="1" x14ac:dyDescent="0.25">
      <c r="A28" s="27" t="s">
        <v>72</v>
      </c>
      <c r="B28" s="28" t="s">
        <v>1587</v>
      </c>
      <c r="C28" s="33">
        <v>600129349</v>
      </c>
      <c r="D28" s="33" t="s">
        <v>1588</v>
      </c>
      <c r="E28" s="53">
        <v>1</v>
      </c>
      <c r="F28" s="155">
        <v>0.2</v>
      </c>
      <c r="G28" s="105">
        <v>0.13300000000000001</v>
      </c>
      <c r="H28" s="103">
        <v>51134</v>
      </c>
      <c r="I28" s="103">
        <v>17386</v>
      </c>
      <c r="J28" s="103">
        <v>1022</v>
      </c>
      <c r="K28" s="103">
        <v>69542</v>
      </c>
    </row>
    <row r="29" spans="1:11" ht="17.100000000000001" customHeight="1" x14ac:dyDescent="0.25">
      <c r="A29" s="27" t="s">
        <v>75</v>
      </c>
      <c r="B29" s="28" t="s">
        <v>1589</v>
      </c>
      <c r="C29" s="33">
        <v>600129179</v>
      </c>
      <c r="D29" s="33" t="s">
        <v>1590</v>
      </c>
      <c r="E29" s="53">
        <v>1</v>
      </c>
      <c r="F29" s="155">
        <v>0.15</v>
      </c>
      <c r="G29" s="105">
        <v>0.1</v>
      </c>
      <c r="H29" s="103">
        <v>38351</v>
      </c>
      <c r="I29" s="103">
        <v>13039</v>
      </c>
      <c r="J29" s="103">
        <v>767</v>
      </c>
      <c r="K29" s="103">
        <v>52157</v>
      </c>
    </row>
    <row r="30" spans="1:11" ht="17.100000000000001" customHeight="1" x14ac:dyDescent="0.25">
      <c r="A30" s="27" t="s">
        <v>78</v>
      </c>
      <c r="B30" s="28" t="s">
        <v>1591</v>
      </c>
      <c r="C30" s="33">
        <v>600116395</v>
      </c>
      <c r="D30" s="33" t="s">
        <v>1592</v>
      </c>
      <c r="E30" s="53">
        <v>3</v>
      </c>
      <c r="F30" s="155">
        <v>1</v>
      </c>
      <c r="G30" s="105">
        <v>0.66700000000000004</v>
      </c>
      <c r="H30" s="103">
        <v>255670</v>
      </c>
      <c r="I30" s="103">
        <v>86928</v>
      </c>
      <c r="J30" s="103">
        <v>5113</v>
      </c>
      <c r="K30" s="103">
        <v>347711</v>
      </c>
    </row>
    <row r="31" spans="1:11" ht="17.100000000000001" customHeight="1" x14ac:dyDescent="0.25">
      <c r="A31" s="27" t="s">
        <v>81</v>
      </c>
      <c r="B31" s="28" t="s">
        <v>1593</v>
      </c>
      <c r="C31" s="33">
        <v>600121062</v>
      </c>
      <c r="D31" s="33" t="s">
        <v>1594</v>
      </c>
      <c r="E31" s="53">
        <v>2</v>
      </c>
      <c r="F31" s="155">
        <v>0.43</v>
      </c>
      <c r="G31" s="105">
        <v>0.28699999999999998</v>
      </c>
      <c r="H31" s="103">
        <v>109938</v>
      </c>
      <c r="I31" s="103">
        <v>37379</v>
      </c>
      <c r="J31" s="103">
        <v>2198</v>
      </c>
      <c r="K31" s="103">
        <v>149515</v>
      </c>
    </row>
    <row r="32" spans="1:11" ht="17.100000000000001" customHeight="1" x14ac:dyDescent="0.25">
      <c r="A32" s="27" t="s">
        <v>84</v>
      </c>
      <c r="B32" s="55" t="s">
        <v>1595</v>
      </c>
      <c r="C32" s="33">
        <v>600121321</v>
      </c>
      <c r="D32" s="33" t="s">
        <v>1596</v>
      </c>
      <c r="E32" s="53">
        <v>3</v>
      </c>
      <c r="F32" s="155">
        <v>0.38719999999999999</v>
      </c>
      <c r="G32" s="105">
        <v>0.25800000000000001</v>
      </c>
      <c r="H32" s="103">
        <v>98996</v>
      </c>
      <c r="I32" s="103">
        <v>33659</v>
      </c>
      <c r="J32" s="103">
        <v>1979</v>
      </c>
      <c r="K32" s="103">
        <v>134634</v>
      </c>
    </row>
    <row r="33" spans="1:11" ht="17.100000000000001" customHeight="1" x14ac:dyDescent="0.25">
      <c r="A33" s="27" t="s">
        <v>87</v>
      </c>
      <c r="B33" s="28" t="s">
        <v>1597</v>
      </c>
      <c r="C33" s="33">
        <v>600122077</v>
      </c>
      <c r="D33" s="33" t="s">
        <v>1598</v>
      </c>
      <c r="E33" s="53">
        <v>1</v>
      </c>
      <c r="F33" s="155">
        <v>0.30599999999999999</v>
      </c>
      <c r="G33" s="105">
        <v>0.20399999999999999</v>
      </c>
      <c r="H33" s="103">
        <v>78235</v>
      </c>
      <c r="I33" s="103">
        <v>26600</v>
      </c>
      <c r="J33" s="103">
        <v>1564</v>
      </c>
      <c r="K33" s="103">
        <v>106399</v>
      </c>
    </row>
    <row r="34" spans="1:11" ht="17.100000000000001" customHeight="1" x14ac:dyDescent="0.25">
      <c r="A34" s="27" t="s">
        <v>90</v>
      </c>
      <c r="B34" s="28" t="s">
        <v>1599</v>
      </c>
      <c r="C34" s="33">
        <v>600130258</v>
      </c>
      <c r="D34" s="33" t="s">
        <v>1600</v>
      </c>
      <c r="E34" s="53">
        <v>1</v>
      </c>
      <c r="F34" s="155">
        <v>0.14510000000000001</v>
      </c>
      <c r="G34" s="105">
        <v>9.7000000000000003E-2</v>
      </c>
      <c r="H34" s="103">
        <v>37098</v>
      </c>
      <c r="I34" s="103">
        <v>12613</v>
      </c>
      <c r="J34" s="103">
        <v>741</v>
      </c>
      <c r="K34" s="103">
        <v>50452</v>
      </c>
    </row>
    <row r="35" spans="1:11" ht="17.100000000000001" customHeight="1" x14ac:dyDescent="0.25">
      <c r="A35" s="27" t="s">
        <v>93</v>
      </c>
      <c r="B35" s="28" t="s">
        <v>1601</v>
      </c>
      <c r="C35" s="33">
        <v>600060969</v>
      </c>
      <c r="D35" s="33" t="s">
        <v>1602</v>
      </c>
      <c r="E35" s="53">
        <v>2</v>
      </c>
      <c r="F35" s="155">
        <v>0.64510000000000001</v>
      </c>
      <c r="G35" s="105">
        <v>0.43</v>
      </c>
      <c r="H35" s="103">
        <v>164933</v>
      </c>
      <c r="I35" s="103">
        <v>56077</v>
      </c>
      <c r="J35" s="103">
        <v>3298</v>
      </c>
      <c r="K35" s="103">
        <v>224308</v>
      </c>
    </row>
    <row r="36" spans="1:11" ht="17.100000000000001" customHeight="1" x14ac:dyDescent="0.25">
      <c r="A36" s="27" t="s">
        <v>96</v>
      </c>
      <c r="B36" s="28" t="s">
        <v>1603</v>
      </c>
      <c r="C36" s="33">
        <v>600121101</v>
      </c>
      <c r="D36" s="33" t="s">
        <v>1604</v>
      </c>
      <c r="E36" s="53">
        <v>1</v>
      </c>
      <c r="F36" s="155">
        <v>0.36449999999999999</v>
      </c>
      <c r="G36" s="105">
        <v>0.24299999999999999</v>
      </c>
      <c r="H36" s="103">
        <v>93192</v>
      </c>
      <c r="I36" s="103">
        <v>31685</v>
      </c>
      <c r="J36" s="103">
        <v>1863</v>
      </c>
      <c r="K36" s="103">
        <v>126740</v>
      </c>
    </row>
    <row r="37" spans="1:11" ht="17.100000000000001" customHeight="1" x14ac:dyDescent="0.25">
      <c r="A37" s="27" t="s">
        <v>99</v>
      </c>
      <c r="B37" s="55" t="s">
        <v>1605</v>
      </c>
      <c r="C37" s="33">
        <v>600121348</v>
      </c>
      <c r="D37" s="33" t="s">
        <v>1606</v>
      </c>
      <c r="E37" s="53">
        <v>1</v>
      </c>
      <c r="F37" s="155">
        <v>0.20960000000000001</v>
      </c>
      <c r="G37" s="105">
        <v>0.14000000000000001</v>
      </c>
      <c r="H37" s="103">
        <v>53589</v>
      </c>
      <c r="I37" s="103">
        <v>18220</v>
      </c>
      <c r="J37" s="103">
        <v>1071</v>
      </c>
      <c r="K37" s="103">
        <v>72880</v>
      </c>
    </row>
    <row r="38" spans="1:11" ht="17.100000000000001" customHeight="1" x14ac:dyDescent="0.25">
      <c r="A38" s="27" t="s">
        <v>102</v>
      </c>
      <c r="B38" s="28" t="s">
        <v>1607</v>
      </c>
      <c r="C38" s="33">
        <v>600061027</v>
      </c>
      <c r="D38" s="33" t="s">
        <v>1608</v>
      </c>
      <c r="E38" s="53">
        <v>1</v>
      </c>
      <c r="F38" s="155">
        <v>0.2903</v>
      </c>
      <c r="G38" s="105">
        <v>0.19400000000000001</v>
      </c>
      <c r="H38" s="103">
        <v>74221</v>
      </c>
      <c r="I38" s="103">
        <v>25235</v>
      </c>
      <c r="J38" s="103">
        <v>1484</v>
      </c>
      <c r="K38" s="103">
        <v>100940</v>
      </c>
    </row>
    <row r="39" spans="1:11" ht="17.100000000000001" customHeight="1" x14ac:dyDescent="0.25">
      <c r="A39" s="27" t="s">
        <v>105</v>
      </c>
      <c r="B39" s="28" t="s">
        <v>1609</v>
      </c>
      <c r="C39" s="33">
        <v>650013051</v>
      </c>
      <c r="D39" s="33" t="s">
        <v>1610</v>
      </c>
      <c r="E39" s="53">
        <v>1</v>
      </c>
      <c r="F39" s="155">
        <v>0.40289999999999998</v>
      </c>
      <c r="G39" s="105">
        <v>0.26900000000000002</v>
      </c>
      <c r="H39" s="103">
        <v>103010</v>
      </c>
      <c r="I39" s="103">
        <v>35023</v>
      </c>
      <c r="J39" s="103">
        <v>2060</v>
      </c>
      <c r="K39" s="103">
        <v>140093</v>
      </c>
    </row>
    <row r="40" spans="1:11" ht="17.100000000000001" customHeight="1" x14ac:dyDescent="0.25">
      <c r="A40" s="27" t="s">
        <v>108</v>
      </c>
      <c r="B40" s="28" t="s">
        <v>1611</v>
      </c>
      <c r="C40" s="33">
        <v>600060802</v>
      </c>
      <c r="D40" s="33" t="s">
        <v>1612</v>
      </c>
      <c r="E40" s="53">
        <v>1</v>
      </c>
      <c r="F40" s="155">
        <v>0.2903</v>
      </c>
      <c r="G40" s="105">
        <v>0.19400000000000001</v>
      </c>
      <c r="H40" s="103">
        <v>74221</v>
      </c>
      <c r="I40" s="103">
        <v>25235</v>
      </c>
      <c r="J40" s="103">
        <v>1484</v>
      </c>
      <c r="K40" s="103">
        <v>100940</v>
      </c>
    </row>
    <row r="41" spans="1:11" ht="17.100000000000001" customHeight="1" x14ac:dyDescent="0.25">
      <c r="A41" s="27" t="s">
        <v>111</v>
      </c>
      <c r="B41" s="28" t="s">
        <v>1613</v>
      </c>
      <c r="C41" s="33">
        <v>600121658</v>
      </c>
      <c r="D41" s="33" t="s">
        <v>1614</v>
      </c>
      <c r="E41" s="53">
        <v>1</v>
      </c>
      <c r="F41" s="155">
        <v>0.1613</v>
      </c>
      <c r="G41" s="105">
        <v>0.108</v>
      </c>
      <c r="H41" s="103">
        <v>41240</v>
      </c>
      <c r="I41" s="103">
        <v>14022</v>
      </c>
      <c r="J41" s="103">
        <v>824</v>
      </c>
      <c r="K41" s="103">
        <v>56086</v>
      </c>
    </row>
    <row r="42" spans="1:11" ht="17.100000000000001" customHeight="1" x14ac:dyDescent="0.25">
      <c r="A42" s="27" t="s">
        <v>114</v>
      </c>
      <c r="B42" s="28" t="s">
        <v>1615</v>
      </c>
      <c r="C42" s="33">
        <v>600129713</v>
      </c>
      <c r="D42" s="33" t="s">
        <v>1616</v>
      </c>
      <c r="E42" s="53">
        <v>1</v>
      </c>
      <c r="F42" s="155">
        <v>0.13</v>
      </c>
      <c r="G42" s="105">
        <v>8.6999999999999994E-2</v>
      </c>
      <c r="H42" s="103">
        <v>33237</v>
      </c>
      <c r="I42" s="103">
        <v>11301</v>
      </c>
      <c r="J42" s="103">
        <v>664</v>
      </c>
      <c r="K42" s="103">
        <v>45202</v>
      </c>
    </row>
    <row r="43" spans="1:11" ht="17.100000000000001" customHeight="1" x14ac:dyDescent="0.25">
      <c r="A43" s="27" t="s">
        <v>117</v>
      </c>
      <c r="B43" s="28" t="s">
        <v>1617</v>
      </c>
      <c r="C43" s="33">
        <v>600121178</v>
      </c>
      <c r="D43" s="33" t="s">
        <v>1618</v>
      </c>
      <c r="E43" s="53">
        <v>1</v>
      </c>
      <c r="F43" s="155">
        <v>0.27410000000000001</v>
      </c>
      <c r="G43" s="105">
        <v>0.183</v>
      </c>
      <c r="H43" s="103">
        <v>70079</v>
      </c>
      <c r="I43" s="103">
        <v>23827</v>
      </c>
      <c r="J43" s="103">
        <v>1401</v>
      </c>
      <c r="K43" s="103">
        <v>95307</v>
      </c>
    </row>
    <row r="44" spans="1:11" ht="17.100000000000001" customHeight="1" x14ac:dyDescent="0.25">
      <c r="A44" s="27" t="s">
        <v>120</v>
      </c>
      <c r="B44" s="28" t="s">
        <v>1619</v>
      </c>
      <c r="C44" s="33">
        <v>600129951</v>
      </c>
      <c r="D44" s="33" t="s">
        <v>1620</v>
      </c>
      <c r="E44" s="53">
        <v>1</v>
      </c>
      <c r="F44" s="155">
        <v>0.2742</v>
      </c>
      <c r="G44" s="105">
        <v>0.183</v>
      </c>
      <c r="H44" s="103">
        <v>70105</v>
      </c>
      <c r="I44" s="103">
        <v>23836</v>
      </c>
      <c r="J44" s="103">
        <v>1402</v>
      </c>
      <c r="K44" s="103">
        <v>95343</v>
      </c>
    </row>
    <row r="45" spans="1:11" ht="17.100000000000001" customHeight="1" x14ac:dyDescent="0.25">
      <c r="A45" s="27" t="s">
        <v>123</v>
      </c>
      <c r="B45" s="28" t="s">
        <v>1621</v>
      </c>
      <c r="C45" s="33">
        <v>600121780</v>
      </c>
      <c r="D45" s="33" t="s">
        <v>1622</v>
      </c>
      <c r="E45" s="53">
        <v>1</v>
      </c>
      <c r="F45" s="155">
        <v>0.4032</v>
      </c>
      <c r="G45" s="105">
        <v>0.26900000000000002</v>
      </c>
      <c r="H45" s="103">
        <v>103086</v>
      </c>
      <c r="I45" s="103">
        <v>35049</v>
      </c>
      <c r="J45" s="103">
        <v>2061</v>
      </c>
      <c r="K45" s="103">
        <v>140196</v>
      </c>
    </row>
    <row r="46" spans="1:11" ht="17.100000000000001" customHeight="1" x14ac:dyDescent="0.25">
      <c r="A46" s="27" t="s">
        <v>126</v>
      </c>
      <c r="B46" s="28" t="s">
        <v>1623</v>
      </c>
      <c r="C46" s="33">
        <v>600121631</v>
      </c>
      <c r="D46" s="33" t="s">
        <v>1624</v>
      </c>
      <c r="E46" s="53">
        <v>3</v>
      </c>
      <c r="F46" s="155">
        <v>0.4677</v>
      </c>
      <c r="G46" s="105">
        <v>0.312</v>
      </c>
      <c r="H46" s="103">
        <v>119577</v>
      </c>
      <c r="I46" s="103">
        <v>40656</v>
      </c>
      <c r="J46" s="103">
        <v>2391</v>
      </c>
      <c r="K46" s="103">
        <v>162624</v>
      </c>
    </row>
    <row r="47" spans="1:11" ht="17.100000000000001" customHeight="1" x14ac:dyDescent="0.25">
      <c r="A47" s="27" t="s">
        <v>129</v>
      </c>
      <c r="B47" s="28" t="s">
        <v>1625</v>
      </c>
      <c r="C47" s="33">
        <v>600121437</v>
      </c>
      <c r="D47" s="33" t="s">
        <v>1626</v>
      </c>
      <c r="E47" s="53">
        <v>1</v>
      </c>
      <c r="F47" s="155">
        <v>0.20960000000000001</v>
      </c>
      <c r="G47" s="105">
        <v>0.14000000000000001</v>
      </c>
      <c r="H47" s="103">
        <v>53589</v>
      </c>
      <c r="I47" s="103">
        <v>18220</v>
      </c>
      <c r="J47" s="103">
        <v>1071</v>
      </c>
      <c r="K47" s="103">
        <v>72880</v>
      </c>
    </row>
    <row r="48" spans="1:11" ht="17.100000000000001" customHeight="1" x14ac:dyDescent="0.25">
      <c r="A48" s="27" t="s">
        <v>132</v>
      </c>
      <c r="B48" s="28" t="s">
        <v>1627</v>
      </c>
      <c r="C48" s="33">
        <v>600061191</v>
      </c>
      <c r="D48" s="33" t="s">
        <v>1628</v>
      </c>
      <c r="E48" s="53">
        <v>2</v>
      </c>
      <c r="F48" s="155">
        <v>0.48380000000000001</v>
      </c>
      <c r="G48" s="105">
        <v>0.32300000000000001</v>
      </c>
      <c r="H48" s="103">
        <v>123693</v>
      </c>
      <c r="I48" s="103">
        <v>42056</v>
      </c>
      <c r="J48" s="103">
        <v>2473</v>
      </c>
      <c r="K48" s="103">
        <v>168222</v>
      </c>
    </row>
    <row r="49" spans="1:11" ht="17.100000000000001" customHeight="1" x14ac:dyDescent="0.25">
      <c r="A49" s="27" t="s">
        <v>135</v>
      </c>
      <c r="B49" s="207" t="s">
        <v>1629</v>
      </c>
      <c r="C49" s="208">
        <v>691003335</v>
      </c>
      <c r="D49" s="208" t="s">
        <v>1630</v>
      </c>
      <c r="E49" s="209">
        <v>1</v>
      </c>
      <c r="F49" s="211">
        <v>0.1</v>
      </c>
      <c r="G49" s="210">
        <v>6.7000000000000004E-2</v>
      </c>
      <c r="H49" s="103">
        <v>25567</v>
      </c>
      <c r="I49" s="103">
        <v>8693</v>
      </c>
      <c r="J49" s="103">
        <v>511</v>
      </c>
      <c r="K49" s="103">
        <v>34771</v>
      </c>
    </row>
    <row r="50" spans="1:11" ht="24" customHeight="1" x14ac:dyDescent="0.3">
      <c r="A50" s="222" t="s">
        <v>295</v>
      </c>
      <c r="B50" s="226"/>
      <c r="C50" s="226"/>
      <c r="D50" s="226"/>
      <c r="E50" s="91">
        <f>SUBTOTAL(109,Tabulka10[Počet tříd v mateřské škole, které dotaci obdrží])</f>
        <v>58</v>
      </c>
      <c r="F50" s="91">
        <f>SUBTOTAL(109,Tabulka10[Úvazky překryvu přímé pedagogické činnosti učitelů, na které je dotace poskytnuta (navýšení úvazků učitelů MŠ potřebných k zajištění cílených překryvů 2,5 hod)])</f>
        <v>14.645200000000003</v>
      </c>
      <c r="G50" s="132">
        <f>SUBTOTAL(109,Tabulka10[Limit počtu učitelů mateřských škol přepočtený na období leden - srpen 2019])</f>
        <v>9.7700000000000014</v>
      </c>
      <c r="H50" s="97">
        <f>SUBTOTAL(109,Tabulka10[Platy v Kč])</f>
        <v>3744341</v>
      </c>
      <c r="I50" s="97">
        <f>SUBTOTAL(109,Tabulka10[Zákonné odvody v Kč])</f>
        <v>1273073</v>
      </c>
      <c r="J50" s="97">
        <f>SUBTOTAL(109,Tabulka10[Fond kulturních a sociálních potřeb v Kč])</f>
        <v>74861</v>
      </c>
      <c r="K50" s="92">
        <f>SUBTOTAL(109,Tabulka10[[Poskytnutá dotace celkem v Kč ]])</f>
        <v>5092275</v>
      </c>
    </row>
  </sheetData>
  <mergeCells count="2">
    <mergeCell ref="A50:D50"/>
    <mergeCell ref="A3:C3"/>
  </mergeCells>
  <conditionalFormatting sqref="I4">
    <cfRule type="cellIs" dxfId="71" priority="1" operator="lessThan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"/>
  <sheetViews>
    <sheetView topLeftCell="C280" workbookViewId="0">
      <selection activeCell="G5" sqref="G5:G299"/>
    </sheetView>
  </sheetViews>
  <sheetFormatPr defaultRowHeight="15" x14ac:dyDescent="0.25"/>
  <cols>
    <col min="1" max="1" width="15.7109375" customWidth="1"/>
    <col min="2" max="2" width="95" bestFit="1" customWidth="1"/>
    <col min="3" max="3" width="20.7109375" customWidth="1"/>
    <col min="4" max="5" width="20.7109375" style="88" customWidth="1"/>
    <col min="6" max="6" width="23.85546875" style="88" customWidth="1"/>
    <col min="7" max="9" width="20.7109375" style="107" customWidth="1"/>
    <col min="10" max="10" width="20.7109375" style="88" customWidth="1"/>
    <col min="11" max="11" width="18.7109375" bestFit="1" customWidth="1"/>
  </cols>
  <sheetData>
    <row r="1" spans="1:11" x14ac:dyDescent="0.25">
      <c r="A1" s="125" t="s">
        <v>3585</v>
      </c>
      <c r="D1" s="123"/>
      <c r="E1" s="123"/>
      <c r="F1" s="123"/>
      <c r="J1" s="123"/>
    </row>
    <row r="2" spans="1:11" x14ac:dyDescent="0.25">
      <c r="A2" s="130" t="s">
        <v>3586</v>
      </c>
      <c r="B2" s="130"/>
      <c r="C2" s="130"/>
      <c r="D2" s="130"/>
      <c r="E2" s="126"/>
      <c r="F2" s="126"/>
      <c r="J2" s="126"/>
    </row>
    <row r="3" spans="1:11" ht="26.25" x14ac:dyDescent="0.4">
      <c r="A3" s="223" t="s">
        <v>3576</v>
      </c>
      <c r="B3" s="227"/>
      <c r="C3" s="227"/>
    </row>
    <row r="4" spans="1:11" ht="105.7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5" t="s">
        <v>3</v>
      </c>
      <c r="B5" s="75" t="s">
        <v>3130</v>
      </c>
      <c r="C5" s="33">
        <v>600024873</v>
      </c>
      <c r="D5" s="33" t="s">
        <v>1631</v>
      </c>
      <c r="E5" s="32">
        <v>1</v>
      </c>
      <c r="F5" s="67">
        <v>0.40300000000000002</v>
      </c>
      <c r="G5" s="41">
        <v>0.26900000000000002</v>
      </c>
      <c r="H5" s="103">
        <v>103035</v>
      </c>
      <c r="I5" s="103">
        <v>35032</v>
      </c>
      <c r="J5" s="103">
        <v>2060</v>
      </c>
      <c r="K5" s="115">
        <v>140127</v>
      </c>
    </row>
    <row r="6" spans="1:11" ht="17.100000000000001" customHeight="1" x14ac:dyDescent="0.25">
      <c r="A6" s="5" t="s">
        <v>6</v>
      </c>
      <c r="B6" s="74" t="s">
        <v>3131</v>
      </c>
      <c r="C6" s="33">
        <v>600025128</v>
      </c>
      <c r="D6" s="33" t="s">
        <v>1632</v>
      </c>
      <c r="E6" s="32">
        <v>3</v>
      </c>
      <c r="F6" s="67">
        <v>0.93799999999999994</v>
      </c>
      <c r="G6" s="41">
        <v>0.625</v>
      </c>
      <c r="H6" s="103">
        <v>239819</v>
      </c>
      <c r="I6" s="103">
        <v>81538</v>
      </c>
      <c r="J6" s="103">
        <v>4796</v>
      </c>
      <c r="K6" s="115">
        <v>326153</v>
      </c>
    </row>
    <row r="7" spans="1:11" ht="17.100000000000001" customHeight="1" x14ac:dyDescent="0.25">
      <c r="A7" s="5" t="s">
        <v>9</v>
      </c>
      <c r="B7" s="74" t="s">
        <v>1633</v>
      </c>
      <c r="C7" s="42">
        <v>600025811</v>
      </c>
      <c r="D7" s="2" t="s">
        <v>1634</v>
      </c>
      <c r="E7" s="32">
        <v>2</v>
      </c>
      <c r="F7" s="67">
        <v>0.80600000000000005</v>
      </c>
      <c r="G7" s="41">
        <v>0.53700000000000003</v>
      </c>
      <c r="H7" s="103">
        <v>206070</v>
      </c>
      <c r="I7" s="103">
        <v>70064</v>
      </c>
      <c r="J7" s="103">
        <v>4121</v>
      </c>
      <c r="K7" s="115">
        <v>280255</v>
      </c>
    </row>
    <row r="8" spans="1:11" ht="17.100000000000001" customHeight="1" x14ac:dyDescent="0.25">
      <c r="A8" s="5" t="s">
        <v>12</v>
      </c>
      <c r="B8" s="74" t="s">
        <v>3132</v>
      </c>
      <c r="C8" s="2">
        <v>600105164</v>
      </c>
      <c r="D8" s="2" t="s">
        <v>1635</v>
      </c>
      <c r="E8" s="32">
        <v>1</v>
      </c>
      <c r="F8" s="67">
        <v>0.37</v>
      </c>
      <c r="G8" s="41">
        <v>0.247</v>
      </c>
      <c r="H8" s="103">
        <v>94598</v>
      </c>
      <c r="I8" s="103">
        <v>32163</v>
      </c>
      <c r="J8" s="103">
        <v>1891</v>
      </c>
      <c r="K8" s="115">
        <v>128652</v>
      </c>
    </row>
    <row r="9" spans="1:11" ht="17.100000000000001" customHeight="1" x14ac:dyDescent="0.25">
      <c r="A9" s="5" t="s">
        <v>15</v>
      </c>
      <c r="B9" s="74" t="s">
        <v>3133</v>
      </c>
      <c r="C9" s="2">
        <v>600105211</v>
      </c>
      <c r="D9" s="2" t="s">
        <v>1636</v>
      </c>
      <c r="E9" s="32">
        <v>2</v>
      </c>
      <c r="F9" s="67">
        <v>0.80600000000000005</v>
      </c>
      <c r="G9" s="41">
        <v>0.53700000000000003</v>
      </c>
      <c r="H9" s="103">
        <v>206070</v>
      </c>
      <c r="I9" s="103">
        <v>70064</v>
      </c>
      <c r="J9" s="103">
        <v>4121</v>
      </c>
      <c r="K9" s="115">
        <v>280255</v>
      </c>
    </row>
    <row r="10" spans="1:11" ht="17.100000000000001" customHeight="1" x14ac:dyDescent="0.25">
      <c r="A10" s="5" t="s">
        <v>18</v>
      </c>
      <c r="B10" s="74" t="s">
        <v>3134</v>
      </c>
      <c r="C10" s="2">
        <v>600105245</v>
      </c>
      <c r="D10" s="2" t="s">
        <v>1637</v>
      </c>
      <c r="E10" s="32">
        <v>2</v>
      </c>
      <c r="F10" s="67">
        <v>0.80600000000000005</v>
      </c>
      <c r="G10" s="41">
        <v>0.53700000000000003</v>
      </c>
      <c r="H10" s="103">
        <v>206070</v>
      </c>
      <c r="I10" s="103">
        <v>70064</v>
      </c>
      <c r="J10" s="103">
        <v>4121</v>
      </c>
      <c r="K10" s="115">
        <v>280255</v>
      </c>
    </row>
    <row r="11" spans="1:11" ht="17.100000000000001" customHeight="1" x14ac:dyDescent="0.25">
      <c r="A11" s="5" t="s">
        <v>21</v>
      </c>
      <c r="B11" s="74" t="s">
        <v>3135</v>
      </c>
      <c r="C11" s="2">
        <v>600105261</v>
      </c>
      <c r="D11" s="2" t="s">
        <v>1638</v>
      </c>
      <c r="E11" s="32">
        <v>3</v>
      </c>
      <c r="F11" s="113">
        <v>1.208</v>
      </c>
      <c r="G11" s="179">
        <v>0.80500000000000005</v>
      </c>
      <c r="H11" s="103">
        <v>308850</v>
      </c>
      <c r="I11" s="103">
        <v>105009</v>
      </c>
      <c r="J11" s="103">
        <v>6177</v>
      </c>
      <c r="K11" s="115">
        <v>420036</v>
      </c>
    </row>
    <row r="12" spans="1:11" ht="17.100000000000001" customHeight="1" x14ac:dyDescent="0.25">
      <c r="A12" s="5" t="s">
        <v>24</v>
      </c>
      <c r="B12" s="74" t="s">
        <v>3136</v>
      </c>
      <c r="C12" s="2">
        <v>600105342</v>
      </c>
      <c r="D12" s="2" t="s">
        <v>1639</v>
      </c>
      <c r="E12" s="32">
        <v>3</v>
      </c>
      <c r="F12" s="67">
        <v>1.1000000000000001</v>
      </c>
      <c r="G12" s="41">
        <v>0.73299999999999998</v>
      </c>
      <c r="H12" s="103">
        <v>281237</v>
      </c>
      <c r="I12" s="103">
        <v>95621</v>
      </c>
      <c r="J12" s="103">
        <v>5624</v>
      </c>
      <c r="K12" s="115">
        <v>382482</v>
      </c>
    </row>
    <row r="13" spans="1:11" ht="17.100000000000001" customHeight="1" x14ac:dyDescent="0.25">
      <c r="A13" s="5" t="s">
        <v>27</v>
      </c>
      <c r="B13" s="74" t="s">
        <v>3137</v>
      </c>
      <c r="C13" s="2">
        <v>600105351</v>
      </c>
      <c r="D13" s="2" t="s">
        <v>1640</v>
      </c>
      <c r="E13" s="32">
        <v>4</v>
      </c>
      <c r="F13" s="67">
        <v>0.496</v>
      </c>
      <c r="G13" s="41">
        <v>0.33100000000000002</v>
      </c>
      <c r="H13" s="103">
        <v>126813</v>
      </c>
      <c r="I13" s="103">
        <v>43116</v>
      </c>
      <c r="J13" s="103">
        <v>2536</v>
      </c>
      <c r="K13" s="115">
        <v>172465</v>
      </c>
    </row>
    <row r="14" spans="1:11" ht="17.100000000000001" customHeight="1" x14ac:dyDescent="0.25">
      <c r="A14" s="5" t="s">
        <v>30</v>
      </c>
      <c r="B14" s="74" t="s">
        <v>3138</v>
      </c>
      <c r="C14" s="2">
        <v>600105377</v>
      </c>
      <c r="D14" s="2" t="s">
        <v>1641</v>
      </c>
      <c r="E14" s="32">
        <v>1</v>
      </c>
      <c r="F14" s="67">
        <v>0.22600000000000001</v>
      </c>
      <c r="G14" s="41">
        <v>0.151</v>
      </c>
      <c r="H14" s="103">
        <v>57782</v>
      </c>
      <c r="I14" s="103">
        <v>19646</v>
      </c>
      <c r="J14" s="103">
        <v>1155</v>
      </c>
      <c r="K14" s="115">
        <v>78583</v>
      </c>
    </row>
    <row r="15" spans="1:11" ht="17.100000000000001" customHeight="1" x14ac:dyDescent="0.25">
      <c r="A15" s="5" t="s">
        <v>33</v>
      </c>
      <c r="B15" s="74" t="s">
        <v>3139</v>
      </c>
      <c r="C15" s="2">
        <v>600105393</v>
      </c>
      <c r="D15" s="2" t="s">
        <v>1642</v>
      </c>
      <c r="E15" s="32">
        <v>4</v>
      </c>
      <c r="F15" s="67">
        <v>0.79</v>
      </c>
      <c r="G15" s="41">
        <v>0.52700000000000002</v>
      </c>
      <c r="H15" s="103">
        <v>201980</v>
      </c>
      <c r="I15" s="103">
        <v>68673</v>
      </c>
      <c r="J15" s="103">
        <v>4039</v>
      </c>
      <c r="K15" s="115">
        <v>274692</v>
      </c>
    </row>
    <row r="16" spans="1:11" ht="17.100000000000001" customHeight="1" x14ac:dyDescent="0.25">
      <c r="A16" s="5" t="s">
        <v>36</v>
      </c>
      <c r="B16" s="74" t="s">
        <v>3140</v>
      </c>
      <c r="C16" s="2">
        <v>600105407</v>
      </c>
      <c r="D16" s="2" t="s">
        <v>1643</v>
      </c>
      <c r="E16" s="32">
        <v>1</v>
      </c>
      <c r="F16" s="67">
        <v>0.32</v>
      </c>
      <c r="G16" s="41">
        <v>0.21299999999999999</v>
      </c>
      <c r="H16" s="103">
        <v>81815</v>
      </c>
      <c r="I16" s="103">
        <v>27817</v>
      </c>
      <c r="J16" s="103">
        <v>1636</v>
      </c>
      <c r="K16" s="115">
        <v>111268</v>
      </c>
    </row>
    <row r="17" spans="1:11" ht="17.100000000000001" customHeight="1" x14ac:dyDescent="0.25">
      <c r="A17" s="5" t="s">
        <v>39</v>
      </c>
      <c r="B17" s="74" t="s">
        <v>3141</v>
      </c>
      <c r="C17" s="2">
        <v>600105466</v>
      </c>
      <c r="D17" s="2" t="s">
        <v>1644</v>
      </c>
      <c r="E17" s="32">
        <v>2</v>
      </c>
      <c r="F17" s="67">
        <v>0.73399999999999999</v>
      </c>
      <c r="G17" s="41">
        <v>0.48899999999999999</v>
      </c>
      <c r="H17" s="103">
        <v>187662</v>
      </c>
      <c r="I17" s="103">
        <v>63805</v>
      </c>
      <c r="J17" s="103">
        <v>3753</v>
      </c>
      <c r="K17" s="115">
        <v>255220</v>
      </c>
    </row>
    <row r="18" spans="1:11" ht="17.100000000000001" customHeight="1" x14ac:dyDescent="0.25">
      <c r="A18" s="5" t="s">
        <v>42</v>
      </c>
      <c r="B18" s="74" t="s">
        <v>3142</v>
      </c>
      <c r="C18" s="2">
        <v>600105474</v>
      </c>
      <c r="D18" s="2" t="s">
        <v>1645</v>
      </c>
      <c r="E18" s="32">
        <v>1</v>
      </c>
      <c r="F18" s="67">
        <v>0.25</v>
      </c>
      <c r="G18" s="41">
        <v>0.16700000000000001</v>
      </c>
      <c r="H18" s="103">
        <v>63918</v>
      </c>
      <c r="I18" s="103">
        <v>21732</v>
      </c>
      <c r="J18" s="103">
        <v>1278</v>
      </c>
      <c r="K18" s="115">
        <v>86928</v>
      </c>
    </row>
    <row r="19" spans="1:11" ht="17.100000000000001" customHeight="1" x14ac:dyDescent="0.25">
      <c r="A19" s="5" t="s">
        <v>45</v>
      </c>
      <c r="B19" s="74" t="s">
        <v>3143</v>
      </c>
      <c r="C19" s="2">
        <v>600105482</v>
      </c>
      <c r="D19" s="2" t="s">
        <v>1646</v>
      </c>
      <c r="E19" s="32">
        <v>1</v>
      </c>
      <c r="F19" s="67">
        <v>0.21</v>
      </c>
      <c r="G19" s="41">
        <v>0.14000000000000001</v>
      </c>
      <c r="H19" s="103">
        <v>53691</v>
      </c>
      <c r="I19" s="103">
        <v>18255</v>
      </c>
      <c r="J19" s="103">
        <v>1073</v>
      </c>
      <c r="K19" s="115">
        <v>73019</v>
      </c>
    </row>
    <row r="20" spans="1:11" ht="17.100000000000001" customHeight="1" x14ac:dyDescent="0.25">
      <c r="A20" s="5" t="s">
        <v>48</v>
      </c>
      <c r="B20" s="74" t="s">
        <v>3144</v>
      </c>
      <c r="C20" s="2">
        <v>600105504</v>
      </c>
      <c r="D20" s="2" t="s">
        <v>1647</v>
      </c>
      <c r="E20" s="32">
        <v>1</v>
      </c>
      <c r="F20" s="67">
        <v>0.21</v>
      </c>
      <c r="G20" s="41">
        <v>0.14000000000000001</v>
      </c>
      <c r="H20" s="103">
        <v>53691</v>
      </c>
      <c r="I20" s="103">
        <v>18255</v>
      </c>
      <c r="J20" s="103">
        <v>1073</v>
      </c>
      <c r="K20" s="115">
        <v>73019</v>
      </c>
    </row>
    <row r="21" spans="1:11" ht="17.100000000000001" customHeight="1" x14ac:dyDescent="0.25">
      <c r="A21" s="5" t="s">
        <v>51</v>
      </c>
      <c r="B21" s="74" t="s">
        <v>3145</v>
      </c>
      <c r="C21" s="2">
        <v>600105539</v>
      </c>
      <c r="D21" s="2" t="s">
        <v>1648</v>
      </c>
      <c r="E21" s="32">
        <v>3</v>
      </c>
      <c r="F21" s="67">
        <v>0.99299999999999999</v>
      </c>
      <c r="G21" s="41">
        <v>0.66200000000000003</v>
      </c>
      <c r="H21" s="103">
        <v>253881</v>
      </c>
      <c r="I21" s="103">
        <v>86320</v>
      </c>
      <c r="J21" s="103">
        <v>5077</v>
      </c>
      <c r="K21" s="115">
        <v>345278</v>
      </c>
    </row>
    <row r="22" spans="1:11" ht="17.100000000000001" customHeight="1" x14ac:dyDescent="0.25">
      <c r="A22" s="5" t="s">
        <v>54</v>
      </c>
      <c r="B22" s="74" t="s">
        <v>3146</v>
      </c>
      <c r="C22" s="2">
        <v>600105563</v>
      </c>
      <c r="D22" s="2" t="s">
        <v>1649</v>
      </c>
      <c r="E22" s="32">
        <v>1</v>
      </c>
      <c r="F22" s="67">
        <v>0.309</v>
      </c>
      <c r="G22" s="41">
        <v>0.20599999999999999</v>
      </c>
      <c r="H22" s="103">
        <v>79002</v>
      </c>
      <c r="I22" s="103">
        <v>26861</v>
      </c>
      <c r="J22" s="103">
        <v>1580</v>
      </c>
      <c r="K22" s="115">
        <v>107443</v>
      </c>
    </row>
    <row r="23" spans="1:11" ht="17.100000000000001" customHeight="1" x14ac:dyDescent="0.25">
      <c r="A23" s="5" t="s">
        <v>57</v>
      </c>
      <c r="B23" s="74" t="s">
        <v>3147</v>
      </c>
      <c r="C23" s="2">
        <v>600105571</v>
      </c>
      <c r="D23" s="2" t="s">
        <v>1650</v>
      </c>
      <c r="E23" s="32">
        <v>1</v>
      </c>
      <c r="F23" s="67">
        <v>0.13</v>
      </c>
      <c r="G23" s="41">
        <v>8.6999999999999994E-2</v>
      </c>
      <c r="H23" s="103">
        <v>33237</v>
      </c>
      <c r="I23" s="103">
        <v>11301</v>
      </c>
      <c r="J23" s="103">
        <v>664</v>
      </c>
      <c r="K23" s="115">
        <v>45202</v>
      </c>
    </row>
    <row r="24" spans="1:11" ht="17.100000000000001" customHeight="1" x14ac:dyDescent="0.25">
      <c r="A24" s="5" t="s">
        <v>60</v>
      </c>
      <c r="B24" s="74" t="s">
        <v>3148</v>
      </c>
      <c r="C24" s="64">
        <v>600105580</v>
      </c>
      <c r="D24" s="64" t="s">
        <v>1651</v>
      </c>
      <c r="E24" s="111">
        <v>1</v>
      </c>
      <c r="F24" s="113">
        <v>0.33900000000000002</v>
      </c>
      <c r="G24" s="179">
        <v>0.22600000000000001</v>
      </c>
      <c r="H24" s="103">
        <v>86672</v>
      </c>
      <c r="I24" s="103">
        <v>29468</v>
      </c>
      <c r="J24" s="103">
        <v>1733</v>
      </c>
      <c r="K24" s="115">
        <v>117873</v>
      </c>
    </row>
    <row r="25" spans="1:11" ht="17.100000000000001" customHeight="1" x14ac:dyDescent="0.25">
      <c r="A25" s="5" t="s">
        <v>63</v>
      </c>
      <c r="B25" s="74" t="s">
        <v>3149</v>
      </c>
      <c r="C25" s="2">
        <v>600105610</v>
      </c>
      <c r="D25" s="2" t="s">
        <v>1652</v>
      </c>
      <c r="E25" s="32">
        <v>1</v>
      </c>
      <c r="F25" s="67">
        <v>1.0999999999999999E-2</v>
      </c>
      <c r="G25" s="41">
        <v>7.0000000000000001E-3</v>
      </c>
      <c r="H25" s="103">
        <v>2812</v>
      </c>
      <c r="I25" s="103">
        <v>956</v>
      </c>
      <c r="J25" s="103">
        <v>56</v>
      </c>
      <c r="K25" s="115">
        <v>3824</v>
      </c>
    </row>
    <row r="26" spans="1:11" ht="17.100000000000001" customHeight="1" x14ac:dyDescent="0.25">
      <c r="A26" s="5" t="s">
        <v>66</v>
      </c>
      <c r="B26" s="74" t="s">
        <v>3150</v>
      </c>
      <c r="C26" s="2">
        <v>600105628</v>
      </c>
      <c r="D26" s="2" t="s">
        <v>1653</v>
      </c>
      <c r="E26" s="32">
        <v>1</v>
      </c>
      <c r="F26" s="67">
        <v>0.21</v>
      </c>
      <c r="G26" s="41">
        <v>0.14000000000000001</v>
      </c>
      <c r="H26" s="103">
        <v>53691</v>
      </c>
      <c r="I26" s="103">
        <v>18255</v>
      </c>
      <c r="J26" s="103">
        <v>1073</v>
      </c>
      <c r="K26" s="115">
        <v>73019</v>
      </c>
    </row>
    <row r="27" spans="1:11" ht="17.100000000000001" customHeight="1" x14ac:dyDescent="0.25">
      <c r="A27" s="5" t="s">
        <v>69</v>
      </c>
      <c r="B27" s="74" t="s">
        <v>3151</v>
      </c>
      <c r="C27" s="2">
        <v>600105717</v>
      </c>
      <c r="D27" s="2" t="s">
        <v>1654</v>
      </c>
      <c r="E27" s="32">
        <v>1</v>
      </c>
      <c r="F27" s="67">
        <v>0.37</v>
      </c>
      <c r="G27" s="41">
        <v>0.247</v>
      </c>
      <c r="H27" s="103">
        <v>94598</v>
      </c>
      <c r="I27" s="103">
        <v>32163</v>
      </c>
      <c r="J27" s="103">
        <v>1891</v>
      </c>
      <c r="K27" s="115">
        <v>128652</v>
      </c>
    </row>
    <row r="28" spans="1:11" ht="17.100000000000001" customHeight="1" x14ac:dyDescent="0.25">
      <c r="A28" s="5" t="s">
        <v>72</v>
      </c>
      <c r="B28" s="74" t="s">
        <v>3152</v>
      </c>
      <c r="C28" s="2">
        <v>600105733</v>
      </c>
      <c r="D28" s="2" t="s">
        <v>1655</v>
      </c>
      <c r="E28" s="32">
        <v>3</v>
      </c>
      <c r="F28" s="67">
        <v>0.77400000000000002</v>
      </c>
      <c r="G28" s="41">
        <v>0.51600000000000001</v>
      </c>
      <c r="H28" s="103">
        <v>197889</v>
      </c>
      <c r="I28" s="103">
        <v>67282</v>
      </c>
      <c r="J28" s="103">
        <v>3957</v>
      </c>
      <c r="K28" s="115">
        <v>269128</v>
      </c>
    </row>
    <row r="29" spans="1:11" ht="17.100000000000001" customHeight="1" x14ac:dyDescent="0.25">
      <c r="A29" s="5" t="s">
        <v>75</v>
      </c>
      <c r="B29" s="74" t="s">
        <v>3153</v>
      </c>
      <c r="C29" s="2">
        <v>600105776</v>
      </c>
      <c r="D29" s="2" t="s">
        <v>1656</v>
      </c>
      <c r="E29" s="32">
        <v>2</v>
      </c>
      <c r="F29" s="67">
        <v>0.214</v>
      </c>
      <c r="G29" s="41">
        <v>0.14299999999999999</v>
      </c>
      <c r="H29" s="103">
        <v>54713</v>
      </c>
      <c r="I29" s="103">
        <v>18602</v>
      </c>
      <c r="J29" s="103">
        <v>1094</v>
      </c>
      <c r="K29" s="115">
        <v>74409</v>
      </c>
    </row>
    <row r="30" spans="1:11" ht="17.100000000000001" customHeight="1" x14ac:dyDescent="0.25">
      <c r="A30" s="5" t="s">
        <v>78</v>
      </c>
      <c r="B30" s="74" t="s">
        <v>3154</v>
      </c>
      <c r="C30" s="2">
        <v>600105792</v>
      </c>
      <c r="D30" s="2" t="s">
        <v>1657</v>
      </c>
      <c r="E30" s="32">
        <v>20</v>
      </c>
      <c r="F30" s="67">
        <v>3.613</v>
      </c>
      <c r="G30" s="41">
        <v>2.4089999999999998</v>
      </c>
      <c r="H30" s="103">
        <v>923737</v>
      </c>
      <c r="I30" s="103">
        <v>314071</v>
      </c>
      <c r="J30" s="103">
        <v>18474</v>
      </c>
      <c r="K30" s="115">
        <v>1256282</v>
      </c>
    </row>
    <row r="31" spans="1:11" ht="17.100000000000001" customHeight="1" x14ac:dyDescent="0.25">
      <c r="A31" s="5" t="s">
        <v>81</v>
      </c>
      <c r="B31" s="74" t="s">
        <v>3155</v>
      </c>
      <c r="C31" s="2">
        <v>600105822</v>
      </c>
      <c r="D31" s="2" t="s">
        <v>1658</v>
      </c>
      <c r="E31" s="32">
        <v>2</v>
      </c>
      <c r="F31" s="67">
        <v>0.80600000000000005</v>
      </c>
      <c r="G31" s="41">
        <v>0.53700000000000003</v>
      </c>
      <c r="H31" s="103">
        <v>206070</v>
      </c>
      <c r="I31" s="103">
        <v>70064</v>
      </c>
      <c r="J31" s="103">
        <v>4121</v>
      </c>
      <c r="K31" s="115">
        <v>280255</v>
      </c>
    </row>
    <row r="32" spans="1:11" ht="17.100000000000001" customHeight="1" x14ac:dyDescent="0.25">
      <c r="A32" s="5" t="s">
        <v>84</v>
      </c>
      <c r="B32" s="74" t="s">
        <v>3156</v>
      </c>
      <c r="C32" s="2">
        <v>600105971</v>
      </c>
      <c r="D32" s="2" t="s">
        <v>1659</v>
      </c>
      <c r="E32" s="32">
        <v>4</v>
      </c>
      <c r="F32" s="67">
        <v>0.82</v>
      </c>
      <c r="G32" s="41">
        <v>0.54700000000000004</v>
      </c>
      <c r="H32" s="103">
        <v>209650</v>
      </c>
      <c r="I32" s="103">
        <v>71281</v>
      </c>
      <c r="J32" s="103">
        <v>4193</v>
      </c>
      <c r="K32" s="115">
        <v>285124</v>
      </c>
    </row>
    <row r="33" spans="1:11" ht="17.100000000000001" customHeight="1" x14ac:dyDescent="0.25">
      <c r="A33" s="5" t="s">
        <v>87</v>
      </c>
      <c r="B33" s="74" t="s">
        <v>3157</v>
      </c>
      <c r="C33" s="2">
        <v>600105997</v>
      </c>
      <c r="D33" s="2" t="s">
        <v>1660</v>
      </c>
      <c r="E33" s="32">
        <v>2</v>
      </c>
      <c r="F33" s="67">
        <v>0.17</v>
      </c>
      <c r="G33" s="41">
        <v>0.113</v>
      </c>
      <c r="H33" s="103">
        <v>43464</v>
      </c>
      <c r="I33" s="103">
        <v>14778</v>
      </c>
      <c r="J33" s="103">
        <v>869</v>
      </c>
      <c r="K33" s="115">
        <v>59111</v>
      </c>
    </row>
    <row r="34" spans="1:11" ht="17.100000000000001" customHeight="1" x14ac:dyDescent="0.25">
      <c r="A34" s="5" t="s">
        <v>90</v>
      </c>
      <c r="B34" s="74" t="s">
        <v>3158</v>
      </c>
      <c r="C34" s="2">
        <v>600106021</v>
      </c>
      <c r="D34" s="2" t="s">
        <v>1661</v>
      </c>
      <c r="E34" s="32">
        <v>2</v>
      </c>
      <c r="F34" s="67">
        <v>0.80600000000000005</v>
      </c>
      <c r="G34" s="41">
        <v>0.53700000000000003</v>
      </c>
      <c r="H34" s="103">
        <v>206070</v>
      </c>
      <c r="I34" s="103">
        <v>70064</v>
      </c>
      <c r="J34" s="103">
        <v>4121</v>
      </c>
      <c r="K34" s="115">
        <v>280255</v>
      </c>
    </row>
    <row r="35" spans="1:11" ht="17.100000000000001" customHeight="1" x14ac:dyDescent="0.25">
      <c r="A35" s="5" t="s">
        <v>93</v>
      </c>
      <c r="B35" s="74" t="s">
        <v>3159</v>
      </c>
      <c r="C35" s="2">
        <v>600106039</v>
      </c>
      <c r="D35" s="2" t="s">
        <v>1662</v>
      </c>
      <c r="E35" s="32">
        <v>1</v>
      </c>
      <c r="F35" s="67">
        <v>0.2</v>
      </c>
      <c r="G35" s="41">
        <v>0.13300000000000001</v>
      </c>
      <c r="H35" s="103">
        <v>51134</v>
      </c>
      <c r="I35" s="103">
        <v>17386</v>
      </c>
      <c r="J35" s="103">
        <v>1022</v>
      </c>
      <c r="K35" s="115">
        <v>69542</v>
      </c>
    </row>
    <row r="36" spans="1:11" ht="17.100000000000001" customHeight="1" x14ac:dyDescent="0.25">
      <c r="A36" s="5" t="s">
        <v>96</v>
      </c>
      <c r="B36" s="74" t="s">
        <v>3160</v>
      </c>
      <c r="C36" s="2">
        <v>600106071</v>
      </c>
      <c r="D36" s="2" t="s">
        <v>1663</v>
      </c>
      <c r="E36" s="32">
        <v>2</v>
      </c>
      <c r="F36" s="67">
        <v>0.495</v>
      </c>
      <c r="G36" s="41">
        <v>0.33</v>
      </c>
      <c r="H36" s="103">
        <v>126557</v>
      </c>
      <c r="I36" s="103">
        <v>43029</v>
      </c>
      <c r="J36" s="103">
        <v>2531</v>
      </c>
      <c r="K36" s="115">
        <v>172117</v>
      </c>
    </row>
    <row r="37" spans="1:11" ht="17.100000000000001" customHeight="1" x14ac:dyDescent="0.25">
      <c r="A37" s="5" t="s">
        <v>99</v>
      </c>
      <c r="B37" s="74" t="s">
        <v>3161</v>
      </c>
      <c r="C37" s="2">
        <v>600106128</v>
      </c>
      <c r="D37" s="2" t="s">
        <v>1664</v>
      </c>
      <c r="E37" s="32">
        <v>2</v>
      </c>
      <c r="F37" s="67">
        <v>6.5000000000000002E-2</v>
      </c>
      <c r="G37" s="41">
        <v>4.2999999999999997E-2</v>
      </c>
      <c r="H37" s="103">
        <v>16619</v>
      </c>
      <c r="I37" s="103">
        <v>5650</v>
      </c>
      <c r="J37" s="103">
        <v>332</v>
      </c>
      <c r="K37" s="115">
        <v>22601</v>
      </c>
    </row>
    <row r="38" spans="1:11" ht="17.100000000000001" customHeight="1" x14ac:dyDescent="0.25">
      <c r="A38" s="5" t="s">
        <v>102</v>
      </c>
      <c r="B38" s="74" t="s">
        <v>3162</v>
      </c>
      <c r="C38" s="2">
        <v>600106144</v>
      </c>
      <c r="D38" s="2" t="s">
        <v>1665</v>
      </c>
      <c r="E38" s="32">
        <v>2</v>
      </c>
      <c r="F38" s="67">
        <v>0.32</v>
      </c>
      <c r="G38" s="41">
        <v>0.21299999999999999</v>
      </c>
      <c r="H38" s="103">
        <v>81815</v>
      </c>
      <c r="I38" s="103">
        <v>27817</v>
      </c>
      <c r="J38" s="103">
        <v>1636</v>
      </c>
      <c r="K38" s="115">
        <v>111268</v>
      </c>
    </row>
    <row r="39" spans="1:11" ht="17.100000000000001" customHeight="1" x14ac:dyDescent="0.25">
      <c r="A39" s="5" t="s">
        <v>105</v>
      </c>
      <c r="B39" s="74" t="s">
        <v>3163</v>
      </c>
      <c r="C39" s="2">
        <v>600106179</v>
      </c>
      <c r="D39" s="2" t="s">
        <v>1666</v>
      </c>
      <c r="E39" s="32">
        <v>2</v>
      </c>
      <c r="F39" s="67">
        <v>3.2000000000000001E-2</v>
      </c>
      <c r="G39" s="41">
        <v>2.1000000000000001E-2</v>
      </c>
      <c r="H39" s="103">
        <v>8181</v>
      </c>
      <c r="I39" s="103">
        <v>2782</v>
      </c>
      <c r="J39" s="103">
        <v>163</v>
      </c>
      <c r="K39" s="115">
        <v>11126</v>
      </c>
    </row>
    <row r="40" spans="1:11" ht="17.100000000000001" customHeight="1" x14ac:dyDescent="0.25">
      <c r="A40" s="5" t="s">
        <v>108</v>
      </c>
      <c r="B40" s="74" t="s">
        <v>3164</v>
      </c>
      <c r="C40" s="2">
        <v>600106276</v>
      </c>
      <c r="D40" s="2" t="s">
        <v>1667</v>
      </c>
      <c r="E40" s="32">
        <v>1</v>
      </c>
      <c r="F40" s="67">
        <v>0.36699999999999999</v>
      </c>
      <c r="G40" s="41">
        <v>0.245</v>
      </c>
      <c r="H40" s="103">
        <v>93831</v>
      </c>
      <c r="I40" s="103">
        <v>31903</v>
      </c>
      <c r="J40" s="103">
        <v>1876</v>
      </c>
      <c r="K40" s="115">
        <v>127610</v>
      </c>
    </row>
    <row r="41" spans="1:11" ht="17.100000000000001" customHeight="1" x14ac:dyDescent="0.25">
      <c r="A41" s="5" t="s">
        <v>111</v>
      </c>
      <c r="B41" s="74" t="s">
        <v>3165</v>
      </c>
      <c r="C41" s="2">
        <v>600106306</v>
      </c>
      <c r="D41" s="2" t="s">
        <v>1668</v>
      </c>
      <c r="E41" s="32">
        <v>5</v>
      </c>
      <c r="F41" s="67">
        <v>1.387</v>
      </c>
      <c r="G41" s="41">
        <v>0.92500000000000004</v>
      </c>
      <c r="H41" s="103">
        <v>354615</v>
      </c>
      <c r="I41" s="103">
        <v>120569</v>
      </c>
      <c r="J41" s="103">
        <v>7092</v>
      </c>
      <c r="K41" s="115">
        <v>482276</v>
      </c>
    </row>
    <row r="42" spans="1:11" ht="17.100000000000001" customHeight="1" x14ac:dyDescent="0.25">
      <c r="A42" s="5" t="s">
        <v>114</v>
      </c>
      <c r="B42" s="74" t="s">
        <v>3166</v>
      </c>
      <c r="C42" s="2">
        <v>600106373</v>
      </c>
      <c r="D42" s="2" t="s">
        <v>1669</v>
      </c>
      <c r="E42" s="32">
        <v>1</v>
      </c>
      <c r="F42" s="67">
        <v>0.21</v>
      </c>
      <c r="G42" s="41">
        <v>0.14000000000000001</v>
      </c>
      <c r="H42" s="103">
        <v>53691</v>
      </c>
      <c r="I42" s="103">
        <v>18255</v>
      </c>
      <c r="J42" s="103">
        <v>1073</v>
      </c>
      <c r="K42" s="115">
        <v>73019</v>
      </c>
    </row>
    <row r="43" spans="1:11" ht="17.100000000000001" customHeight="1" x14ac:dyDescent="0.25">
      <c r="A43" s="5" t="s">
        <v>117</v>
      </c>
      <c r="B43" s="74" t="s">
        <v>3167</v>
      </c>
      <c r="C43" s="2">
        <v>600106420</v>
      </c>
      <c r="D43" s="2" t="s">
        <v>1670</v>
      </c>
      <c r="E43" s="32">
        <v>1</v>
      </c>
      <c r="F43" s="67">
        <v>0.40300000000000002</v>
      </c>
      <c r="G43" s="41">
        <v>0.26900000000000002</v>
      </c>
      <c r="H43" s="103">
        <v>103035</v>
      </c>
      <c r="I43" s="103">
        <v>35032</v>
      </c>
      <c r="J43" s="103">
        <v>2060</v>
      </c>
      <c r="K43" s="115">
        <v>140127</v>
      </c>
    </row>
    <row r="44" spans="1:11" ht="17.100000000000001" customHeight="1" x14ac:dyDescent="0.25">
      <c r="A44" s="5" t="s">
        <v>120</v>
      </c>
      <c r="B44" s="74" t="s">
        <v>3168</v>
      </c>
      <c r="C44" s="2">
        <v>600106471</v>
      </c>
      <c r="D44" s="2" t="s">
        <v>1671</v>
      </c>
      <c r="E44" s="32">
        <v>3</v>
      </c>
      <c r="F44" s="67">
        <v>0.36199999999999999</v>
      </c>
      <c r="G44" s="41">
        <v>0.24099999999999999</v>
      </c>
      <c r="H44" s="103">
        <v>92553</v>
      </c>
      <c r="I44" s="103">
        <v>31468</v>
      </c>
      <c r="J44" s="103">
        <v>1851</v>
      </c>
      <c r="K44" s="115">
        <v>125872</v>
      </c>
    </row>
    <row r="45" spans="1:11" ht="17.100000000000001" customHeight="1" x14ac:dyDescent="0.25">
      <c r="A45" s="5" t="s">
        <v>123</v>
      </c>
      <c r="B45" s="74" t="s">
        <v>3169</v>
      </c>
      <c r="C45" s="2">
        <v>600106497</v>
      </c>
      <c r="D45" s="2" t="s">
        <v>1672</v>
      </c>
      <c r="E45" s="32">
        <v>1</v>
      </c>
      <c r="F45" s="67">
        <v>0.161</v>
      </c>
      <c r="G45" s="41">
        <v>0.107</v>
      </c>
      <c r="H45" s="103">
        <v>41163</v>
      </c>
      <c r="I45" s="103">
        <v>13995</v>
      </c>
      <c r="J45" s="103">
        <v>823</v>
      </c>
      <c r="K45" s="115">
        <v>55981</v>
      </c>
    </row>
    <row r="46" spans="1:11" ht="17.100000000000001" customHeight="1" x14ac:dyDescent="0.25">
      <c r="A46" s="5" t="s">
        <v>126</v>
      </c>
      <c r="B46" s="74" t="s">
        <v>3170</v>
      </c>
      <c r="C46" s="2">
        <v>600106501</v>
      </c>
      <c r="D46" s="2" t="s">
        <v>1673</v>
      </c>
      <c r="E46" s="32">
        <v>3</v>
      </c>
      <c r="F46" s="67">
        <v>1.1100000000000001</v>
      </c>
      <c r="G46" s="41">
        <v>0.74</v>
      </c>
      <c r="H46" s="103">
        <v>283794</v>
      </c>
      <c r="I46" s="103">
        <v>96490</v>
      </c>
      <c r="J46" s="103">
        <v>5675</v>
      </c>
      <c r="K46" s="115">
        <v>385959</v>
      </c>
    </row>
    <row r="47" spans="1:11" ht="17.100000000000001" customHeight="1" x14ac:dyDescent="0.25">
      <c r="A47" s="5" t="s">
        <v>129</v>
      </c>
      <c r="B47" s="74" t="s">
        <v>3171</v>
      </c>
      <c r="C47" s="2">
        <v>600106527</v>
      </c>
      <c r="D47" s="2" t="s">
        <v>1674</v>
      </c>
      <c r="E47" s="32">
        <v>2</v>
      </c>
      <c r="F47" s="67">
        <v>0.25</v>
      </c>
      <c r="G47" s="41">
        <v>0.16700000000000001</v>
      </c>
      <c r="H47" s="103">
        <v>63918</v>
      </c>
      <c r="I47" s="103">
        <v>21732</v>
      </c>
      <c r="J47" s="103">
        <v>1278</v>
      </c>
      <c r="K47" s="115">
        <v>86928</v>
      </c>
    </row>
    <row r="48" spans="1:11" ht="17.100000000000001" customHeight="1" x14ac:dyDescent="0.25">
      <c r="A48" s="5" t="s">
        <v>132</v>
      </c>
      <c r="B48" s="74" t="s">
        <v>3172</v>
      </c>
      <c r="C48" s="2">
        <v>600106535</v>
      </c>
      <c r="D48" s="2" t="s">
        <v>1675</v>
      </c>
      <c r="E48" s="32">
        <v>1</v>
      </c>
      <c r="F48" s="67">
        <v>0.14000000000000001</v>
      </c>
      <c r="G48" s="41">
        <v>9.2999999999999999E-2</v>
      </c>
      <c r="H48" s="103">
        <v>35794</v>
      </c>
      <c r="I48" s="103">
        <v>12170</v>
      </c>
      <c r="J48" s="103">
        <v>715</v>
      </c>
      <c r="K48" s="115">
        <v>48679</v>
      </c>
    </row>
    <row r="49" spans="1:11" ht="17.100000000000001" customHeight="1" x14ac:dyDescent="0.25">
      <c r="A49" s="5" t="s">
        <v>135</v>
      </c>
      <c r="B49" s="74" t="s">
        <v>3173</v>
      </c>
      <c r="C49" s="2">
        <v>600106578</v>
      </c>
      <c r="D49" s="2" t="s">
        <v>1676</v>
      </c>
      <c r="E49" s="32">
        <v>4</v>
      </c>
      <c r="F49" s="67">
        <v>0.51600000000000001</v>
      </c>
      <c r="G49" s="41">
        <v>0.34399999999999997</v>
      </c>
      <c r="H49" s="103">
        <v>131926</v>
      </c>
      <c r="I49" s="103">
        <v>44855</v>
      </c>
      <c r="J49" s="103">
        <v>2638</v>
      </c>
      <c r="K49" s="115">
        <v>179419</v>
      </c>
    </row>
    <row r="50" spans="1:11" ht="17.100000000000001" customHeight="1" x14ac:dyDescent="0.25">
      <c r="A50" s="5" t="s">
        <v>138</v>
      </c>
      <c r="B50" s="74" t="s">
        <v>3174</v>
      </c>
      <c r="C50" s="2">
        <v>600106586</v>
      </c>
      <c r="D50" s="2" t="s">
        <v>1677</v>
      </c>
      <c r="E50" s="32">
        <v>5</v>
      </c>
      <c r="F50" s="67">
        <v>0.39800000000000002</v>
      </c>
      <c r="G50" s="41">
        <v>0.26500000000000001</v>
      </c>
      <c r="H50" s="103">
        <v>101757</v>
      </c>
      <c r="I50" s="103">
        <v>34597</v>
      </c>
      <c r="J50" s="103">
        <v>2035</v>
      </c>
      <c r="K50" s="115">
        <v>138389</v>
      </c>
    </row>
    <row r="51" spans="1:11" ht="17.100000000000001" customHeight="1" x14ac:dyDescent="0.25">
      <c r="A51" s="5" t="s">
        <v>141</v>
      </c>
      <c r="B51" s="74" t="s">
        <v>3175</v>
      </c>
      <c r="C51" s="2">
        <v>600106608</v>
      </c>
      <c r="D51" s="2" t="s">
        <v>1678</v>
      </c>
      <c r="E51" s="32">
        <v>2</v>
      </c>
      <c r="F51" s="67">
        <v>0.113</v>
      </c>
      <c r="G51" s="41">
        <v>7.4999999999999997E-2</v>
      </c>
      <c r="H51" s="103">
        <v>28891</v>
      </c>
      <c r="I51" s="103">
        <v>9823</v>
      </c>
      <c r="J51" s="103">
        <v>577</v>
      </c>
      <c r="K51" s="115">
        <v>39291</v>
      </c>
    </row>
    <row r="52" spans="1:11" ht="17.100000000000001" customHeight="1" x14ac:dyDescent="0.25">
      <c r="A52" s="5" t="s">
        <v>144</v>
      </c>
      <c r="B52" s="74" t="s">
        <v>3176</v>
      </c>
      <c r="C52" s="64">
        <v>600106616</v>
      </c>
      <c r="D52" s="2" t="s">
        <v>1679</v>
      </c>
      <c r="E52" s="32">
        <v>1</v>
      </c>
      <c r="F52" s="67">
        <v>0.14000000000000001</v>
      </c>
      <c r="G52" s="41">
        <v>9.2999999999999999E-2</v>
      </c>
      <c r="H52" s="103">
        <v>35794</v>
      </c>
      <c r="I52" s="103">
        <v>12170</v>
      </c>
      <c r="J52" s="103">
        <v>715</v>
      </c>
      <c r="K52" s="115">
        <v>48679</v>
      </c>
    </row>
    <row r="53" spans="1:11" ht="17.100000000000001" customHeight="1" x14ac:dyDescent="0.25">
      <c r="A53" s="5" t="s">
        <v>147</v>
      </c>
      <c r="B53" s="74" t="s">
        <v>3177</v>
      </c>
      <c r="C53" s="2">
        <v>600106641</v>
      </c>
      <c r="D53" s="2" t="s">
        <v>1680</v>
      </c>
      <c r="E53" s="32">
        <v>3</v>
      </c>
      <c r="F53" s="67">
        <v>1.2</v>
      </c>
      <c r="G53" s="41">
        <v>0.8</v>
      </c>
      <c r="H53" s="103">
        <v>306804</v>
      </c>
      <c r="I53" s="103">
        <v>104313</v>
      </c>
      <c r="J53" s="103">
        <v>6136</v>
      </c>
      <c r="K53" s="115">
        <v>417253</v>
      </c>
    </row>
    <row r="54" spans="1:11" ht="17.100000000000001" customHeight="1" x14ac:dyDescent="0.25">
      <c r="A54" s="5" t="s">
        <v>150</v>
      </c>
      <c r="B54" s="74" t="s">
        <v>3178</v>
      </c>
      <c r="C54" s="2">
        <v>600106675</v>
      </c>
      <c r="D54" s="2" t="s">
        <v>1681</v>
      </c>
      <c r="E54" s="32">
        <v>1</v>
      </c>
      <c r="F54" s="67">
        <v>0.19400000000000001</v>
      </c>
      <c r="G54" s="41">
        <v>0.129</v>
      </c>
      <c r="H54" s="103">
        <v>49600</v>
      </c>
      <c r="I54" s="103">
        <v>16864</v>
      </c>
      <c r="J54" s="103">
        <v>992</v>
      </c>
      <c r="K54" s="115">
        <v>67456</v>
      </c>
    </row>
    <row r="55" spans="1:11" ht="17.100000000000001" customHeight="1" x14ac:dyDescent="0.25">
      <c r="A55" s="5" t="s">
        <v>153</v>
      </c>
      <c r="B55" s="74" t="s">
        <v>3179</v>
      </c>
      <c r="C55" s="2">
        <v>600106705</v>
      </c>
      <c r="D55" s="2" t="s">
        <v>1682</v>
      </c>
      <c r="E55" s="32">
        <v>6</v>
      </c>
      <c r="F55" s="67">
        <v>1.121</v>
      </c>
      <c r="G55" s="41">
        <v>0.747</v>
      </c>
      <c r="H55" s="103">
        <v>286607</v>
      </c>
      <c r="I55" s="103">
        <v>97446</v>
      </c>
      <c r="J55" s="103">
        <v>5732</v>
      </c>
      <c r="K55" s="115">
        <v>389785</v>
      </c>
    </row>
    <row r="56" spans="1:11" ht="17.100000000000001" customHeight="1" x14ac:dyDescent="0.25">
      <c r="A56" s="5" t="s">
        <v>156</v>
      </c>
      <c r="B56" s="74" t="s">
        <v>3180</v>
      </c>
      <c r="C56" s="2">
        <v>600106781</v>
      </c>
      <c r="D56" s="2" t="s">
        <v>1683</v>
      </c>
      <c r="E56" s="32">
        <v>2</v>
      </c>
      <c r="F56" s="67">
        <v>0.30499999999999999</v>
      </c>
      <c r="G56" s="41">
        <v>0.20300000000000001</v>
      </c>
      <c r="H56" s="103">
        <v>77979</v>
      </c>
      <c r="I56" s="103">
        <v>26513</v>
      </c>
      <c r="J56" s="103">
        <v>1559</v>
      </c>
      <c r="K56" s="115">
        <v>106051</v>
      </c>
    </row>
    <row r="57" spans="1:11" ht="17.100000000000001" customHeight="1" x14ac:dyDescent="0.25">
      <c r="A57" s="5" t="s">
        <v>159</v>
      </c>
      <c r="B57" s="74" t="s">
        <v>3181</v>
      </c>
      <c r="C57" s="2">
        <v>600106811</v>
      </c>
      <c r="D57" s="2" t="s">
        <v>1684</v>
      </c>
      <c r="E57" s="32">
        <v>2</v>
      </c>
      <c r="F57" s="67">
        <v>0.7</v>
      </c>
      <c r="G57" s="41">
        <v>0.46700000000000003</v>
      </c>
      <c r="H57" s="103">
        <v>178969</v>
      </c>
      <c r="I57" s="103">
        <v>60849</v>
      </c>
      <c r="J57" s="103">
        <v>3579</v>
      </c>
      <c r="K57" s="115">
        <v>243397</v>
      </c>
    </row>
    <row r="58" spans="1:11" ht="17.100000000000001" customHeight="1" x14ac:dyDescent="0.25">
      <c r="A58" s="5" t="s">
        <v>162</v>
      </c>
      <c r="B58" s="74" t="s">
        <v>3182</v>
      </c>
      <c r="C58" s="2">
        <v>600106837</v>
      </c>
      <c r="D58" s="2" t="s">
        <v>1685</v>
      </c>
      <c r="E58" s="32">
        <v>1</v>
      </c>
      <c r="F58" s="67">
        <v>0.24199999999999999</v>
      </c>
      <c r="G58" s="41">
        <v>0.161</v>
      </c>
      <c r="H58" s="103">
        <v>61872</v>
      </c>
      <c r="I58" s="103">
        <v>21036</v>
      </c>
      <c r="J58" s="103">
        <v>1237</v>
      </c>
      <c r="K58" s="115">
        <v>84145</v>
      </c>
    </row>
    <row r="59" spans="1:11" ht="17.100000000000001" customHeight="1" x14ac:dyDescent="0.25">
      <c r="A59" s="5" t="s">
        <v>165</v>
      </c>
      <c r="B59" s="74" t="s">
        <v>3183</v>
      </c>
      <c r="C59" s="2">
        <v>600106845</v>
      </c>
      <c r="D59" s="2" t="s">
        <v>1686</v>
      </c>
      <c r="E59" s="32">
        <v>1</v>
      </c>
      <c r="F59" s="67">
        <v>0.24</v>
      </c>
      <c r="G59" s="41">
        <v>0.16</v>
      </c>
      <c r="H59" s="103">
        <v>61361</v>
      </c>
      <c r="I59" s="103">
        <v>20863</v>
      </c>
      <c r="J59" s="103">
        <v>1227</v>
      </c>
      <c r="K59" s="115">
        <v>83451</v>
      </c>
    </row>
    <row r="60" spans="1:11" ht="17.100000000000001" customHeight="1" x14ac:dyDescent="0.25">
      <c r="A60" s="5" t="s">
        <v>168</v>
      </c>
      <c r="B60" s="74" t="s">
        <v>3184</v>
      </c>
      <c r="C60" s="2">
        <v>600106861</v>
      </c>
      <c r="D60" s="2" t="s">
        <v>1687</v>
      </c>
      <c r="E60" s="32">
        <v>8</v>
      </c>
      <c r="F60" s="67">
        <v>0.91100000000000003</v>
      </c>
      <c r="G60" s="41">
        <v>0.60699999999999998</v>
      </c>
      <c r="H60" s="103">
        <v>232916</v>
      </c>
      <c r="I60" s="103">
        <v>79191</v>
      </c>
      <c r="J60" s="103">
        <v>4658</v>
      </c>
      <c r="K60" s="115">
        <v>316765</v>
      </c>
    </row>
    <row r="61" spans="1:11" ht="17.100000000000001" customHeight="1" x14ac:dyDescent="0.25">
      <c r="A61" s="5" t="s">
        <v>171</v>
      </c>
      <c r="B61" s="74" t="s">
        <v>3185</v>
      </c>
      <c r="C61" s="2">
        <v>600106870</v>
      </c>
      <c r="D61" s="2" t="s">
        <v>1688</v>
      </c>
      <c r="E61" s="32">
        <v>2</v>
      </c>
      <c r="F61" s="67">
        <v>0.31</v>
      </c>
      <c r="G61" s="41">
        <v>0.20699999999999999</v>
      </c>
      <c r="H61" s="103">
        <v>79258</v>
      </c>
      <c r="I61" s="103">
        <v>26948</v>
      </c>
      <c r="J61" s="103">
        <v>1585</v>
      </c>
      <c r="K61" s="115">
        <v>107791</v>
      </c>
    </row>
    <row r="62" spans="1:11" ht="17.100000000000001" customHeight="1" x14ac:dyDescent="0.25">
      <c r="A62" s="5" t="s">
        <v>174</v>
      </c>
      <c r="B62" s="74" t="s">
        <v>3186</v>
      </c>
      <c r="C62" s="2">
        <v>600106896</v>
      </c>
      <c r="D62" s="2" t="s">
        <v>1689</v>
      </c>
      <c r="E62" s="32">
        <v>2</v>
      </c>
      <c r="F62" s="67">
        <v>0.5</v>
      </c>
      <c r="G62" s="41">
        <v>0.33300000000000002</v>
      </c>
      <c r="H62" s="103">
        <v>127835</v>
      </c>
      <c r="I62" s="103">
        <v>43464</v>
      </c>
      <c r="J62" s="103">
        <v>2556</v>
      </c>
      <c r="K62" s="115">
        <v>173855</v>
      </c>
    </row>
    <row r="63" spans="1:11" ht="17.100000000000001" customHeight="1" x14ac:dyDescent="0.25">
      <c r="A63" s="5" t="s">
        <v>177</v>
      </c>
      <c r="B63" s="74" t="s">
        <v>3187</v>
      </c>
      <c r="C63" s="2">
        <v>600106918</v>
      </c>
      <c r="D63" s="2" t="s">
        <v>1690</v>
      </c>
      <c r="E63" s="32">
        <v>1</v>
      </c>
      <c r="F63" s="67">
        <v>0.40300000000000002</v>
      </c>
      <c r="G63" s="41">
        <v>0.26900000000000002</v>
      </c>
      <c r="H63" s="103">
        <v>103035</v>
      </c>
      <c r="I63" s="103">
        <v>35032</v>
      </c>
      <c r="J63" s="103">
        <v>2060</v>
      </c>
      <c r="K63" s="115">
        <v>140127</v>
      </c>
    </row>
    <row r="64" spans="1:11" ht="17.100000000000001" customHeight="1" x14ac:dyDescent="0.25">
      <c r="A64" s="5" t="s">
        <v>180</v>
      </c>
      <c r="B64" s="74" t="s">
        <v>3188</v>
      </c>
      <c r="C64" s="64">
        <v>600106951</v>
      </c>
      <c r="D64" s="2" t="s">
        <v>1691</v>
      </c>
      <c r="E64" s="32">
        <v>1</v>
      </c>
      <c r="F64" s="67">
        <v>0.25</v>
      </c>
      <c r="G64" s="41">
        <v>0.16700000000000001</v>
      </c>
      <c r="H64" s="103">
        <v>63918</v>
      </c>
      <c r="I64" s="103">
        <v>21732</v>
      </c>
      <c r="J64" s="103">
        <v>1278</v>
      </c>
      <c r="K64" s="115">
        <v>86928</v>
      </c>
    </row>
    <row r="65" spans="1:11" ht="17.100000000000001" customHeight="1" x14ac:dyDescent="0.25">
      <c r="A65" s="5" t="s">
        <v>183</v>
      </c>
      <c r="B65" s="74" t="s">
        <v>3189</v>
      </c>
      <c r="C65" s="2">
        <v>600106977</v>
      </c>
      <c r="D65" s="2" t="s">
        <v>1692</v>
      </c>
      <c r="E65" s="32">
        <v>2</v>
      </c>
      <c r="F65" s="67">
        <v>0.48799999999999999</v>
      </c>
      <c r="G65" s="41">
        <v>0.32500000000000001</v>
      </c>
      <c r="H65" s="103">
        <v>124767</v>
      </c>
      <c r="I65" s="103">
        <v>42421</v>
      </c>
      <c r="J65" s="103">
        <v>2495</v>
      </c>
      <c r="K65" s="115">
        <v>169683</v>
      </c>
    </row>
    <row r="66" spans="1:11" ht="17.100000000000001" customHeight="1" x14ac:dyDescent="0.25">
      <c r="A66" s="5" t="s">
        <v>186</v>
      </c>
      <c r="B66" s="74" t="s">
        <v>3190</v>
      </c>
      <c r="C66" s="2">
        <v>600107001</v>
      </c>
      <c r="D66" s="2" t="s">
        <v>1693</v>
      </c>
      <c r="E66" s="32">
        <v>2</v>
      </c>
      <c r="F66" s="67">
        <v>0.38</v>
      </c>
      <c r="G66" s="41">
        <v>0.253</v>
      </c>
      <c r="H66" s="103">
        <v>97155</v>
      </c>
      <c r="I66" s="103">
        <v>33033</v>
      </c>
      <c r="J66" s="103">
        <v>1943</v>
      </c>
      <c r="K66" s="115">
        <v>132131</v>
      </c>
    </row>
    <row r="67" spans="1:11" ht="17.100000000000001" customHeight="1" x14ac:dyDescent="0.25">
      <c r="A67" s="5" t="s">
        <v>189</v>
      </c>
      <c r="B67" s="74" t="s">
        <v>3191</v>
      </c>
      <c r="C67" s="2">
        <v>600107019</v>
      </c>
      <c r="D67" s="2" t="s">
        <v>1694</v>
      </c>
      <c r="E67" s="32">
        <v>2</v>
      </c>
      <c r="F67" s="67">
        <v>0.3</v>
      </c>
      <c r="G67" s="41">
        <v>0.2</v>
      </c>
      <c r="H67" s="103">
        <v>76701</v>
      </c>
      <c r="I67" s="103">
        <v>26078</v>
      </c>
      <c r="J67" s="103">
        <v>1534</v>
      </c>
      <c r="K67" s="115">
        <v>104313</v>
      </c>
    </row>
    <row r="68" spans="1:11" ht="17.100000000000001" customHeight="1" x14ac:dyDescent="0.25">
      <c r="A68" s="5" t="s">
        <v>192</v>
      </c>
      <c r="B68" s="74" t="s">
        <v>3192</v>
      </c>
      <c r="C68" s="2">
        <v>600107035</v>
      </c>
      <c r="D68" s="2" t="s">
        <v>1695</v>
      </c>
      <c r="E68" s="32">
        <v>3</v>
      </c>
      <c r="F68" s="67">
        <v>0.40300000000000002</v>
      </c>
      <c r="G68" s="41">
        <v>0.26900000000000002</v>
      </c>
      <c r="H68" s="103">
        <v>103035</v>
      </c>
      <c r="I68" s="103">
        <v>35032</v>
      </c>
      <c r="J68" s="103">
        <v>2060</v>
      </c>
      <c r="K68" s="115">
        <v>140127</v>
      </c>
    </row>
    <row r="69" spans="1:11" ht="17.100000000000001" customHeight="1" x14ac:dyDescent="0.25">
      <c r="A69" s="5" t="s">
        <v>195</v>
      </c>
      <c r="B69" s="74" t="s">
        <v>3193</v>
      </c>
      <c r="C69" s="2">
        <v>600107043</v>
      </c>
      <c r="D69" s="2" t="s">
        <v>1696</v>
      </c>
      <c r="E69" s="32">
        <v>3</v>
      </c>
      <c r="F69" s="67">
        <v>0.95</v>
      </c>
      <c r="G69" s="41">
        <v>0.63300000000000001</v>
      </c>
      <c r="H69" s="103">
        <v>242887</v>
      </c>
      <c r="I69" s="103">
        <v>82582</v>
      </c>
      <c r="J69" s="103">
        <v>4857</v>
      </c>
      <c r="K69" s="115">
        <v>330326</v>
      </c>
    </row>
    <row r="70" spans="1:11" ht="17.100000000000001" customHeight="1" x14ac:dyDescent="0.25">
      <c r="A70" s="5" t="s">
        <v>198</v>
      </c>
      <c r="B70" s="74" t="s">
        <v>3194</v>
      </c>
      <c r="C70" s="2">
        <v>600107078</v>
      </c>
      <c r="D70" s="2" t="s">
        <v>1697</v>
      </c>
      <c r="E70" s="32">
        <v>1</v>
      </c>
      <c r="F70" s="67">
        <v>0.371</v>
      </c>
      <c r="G70" s="41">
        <v>0.247</v>
      </c>
      <c r="H70" s="103">
        <v>94854</v>
      </c>
      <c r="I70" s="103">
        <v>32250</v>
      </c>
      <c r="J70" s="103">
        <v>1897</v>
      </c>
      <c r="K70" s="115">
        <v>129001</v>
      </c>
    </row>
    <row r="71" spans="1:11" ht="17.100000000000001" customHeight="1" x14ac:dyDescent="0.25">
      <c r="A71" s="5" t="s">
        <v>201</v>
      </c>
      <c r="B71" s="74" t="s">
        <v>3195</v>
      </c>
      <c r="C71" s="2">
        <v>600107108</v>
      </c>
      <c r="D71" s="2" t="s">
        <v>1698</v>
      </c>
      <c r="E71" s="32">
        <v>3</v>
      </c>
      <c r="F71" s="67">
        <v>0.69</v>
      </c>
      <c r="G71" s="41">
        <v>0.46</v>
      </c>
      <c r="H71" s="103">
        <v>176413</v>
      </c>
      <c r="I71" s="103">
        <v>59980</v>
      </c>
      <c r="J71" s="103">
        <v>3528</v>
      </c>
      <c r="K71" s="115">
        <v>239921</v>
      </c>
    </row>
    <row r="72" spans="1:11" ht="17.100000000000001" customHeight="1" x14ac:dyDescent="0.25">
      <c r="A72" s="5" t="s">
        <v>204</v>
      </c>
      <c r="B72" s="74" t="s">
        <v>3196</v>
      </c>
      <c r="C72" s="2">
        <v>600107124</v>
      </c>
      <c r="D72" s="2" t="s">
        <v>1699</v>
      </c>
      <c r="E72" s="32">
        <v>2</v>
      </c>
      <c r="F72" s="67">
        <v>0.19400000000000001</v>
      </c>
      <c r="G72" s="41">
        <v>0.129</v>
      </c>
      <c r="H72" s="103">
        <v>49600</v>
      </c>
      <c r="I72" s="103">
        <v>16864</v>
      </c>
      <c r="J72" s="103">
        <v>992</v>
      </c>
      <c r="K72" s="115">
        <v>67456</v>
      </c>
    </row>
    <row r="73" spans="1:11" ht="17.100000000000001" customHeight="1" x14ac:dyDescent="0.25">
      <c r="A73" s="5" t="s">
        <v>207</v>
      </c>
      <c r="B73" s="74" t="s">
        <v>3197</v>
      </c>
      <c r="C73" s="2">
        <v>600107141</v>
      </c>
      <c r="D73" s="2" t="s">
        <v>1700</v>
      </c>
      <c r="E73" s="32">
        <v>1</v>
      </c>
      <c r="F73" s="67">
        <v>0.28999999999999998</v>
      </c>
      <c r="G73" s="41">
        <v>0.193</v>
      </c>
      <c r="H73" s="103">
        <v>74144</v>
      </c>
      <c r="I73" s="103">
        <v>25209</v>
      </c>
      <c r="J73" s="103">
        <v>1482</v>
      </c>
      <c r="K73" s="115">
        <v>100835</v>
      </c>
    </row>
    <row r="74" spans="1:11" ht="17.100000000000001" customHeight="1" x14ac:dyDescent="0.25">
      <c r="A74" s="5" t="s">
        <v>210</v>
      </c>
      <c r="B74" s="74" t="s">
        <v>3198</v>
      </c>
      <c r="C74" s="2">
        <v>600107159</v>
      </c>
      <c r="D74" s="2" t="s">
        <v>1701</v>
      </c>
      <c r="E74" s="32">
        <v>3</v>
      </c>
      <c r="F74" s="67">
        <v>0.4677</v>
      </c>
      <c r="G74" s="41">
        <v>0.312</v>
      </c>
      <c r="H74" s="103">
        <v>119577</v>
      </c>
      <c r="I74" s="103">
        <v>40656</v>
      </c>
      <c r="J74" s="103">
        <v>2391</v>
      </c>
      <c r="K74" s="115">
        <v>162624</v>
      </c>
    </row>
    <row r="75" spans="1:11" ht="17.100000000000001" customHeight="1" x14ac:dyDescent="0.25">
      <c r="A75" s="5" t="s">
        <v>213</v>
      </c>
      <c r="B75" s="74" t="s">
        <v>3199</v>
      </c>
      <c r="C75" s="2">
        <v>600107183</v>
      </c>
      <c r="D75" s="2" t="s">
        <v>1702</v>
      </c>
      <c r="E75" s="32">
        <v>2</v>
      </c>
      <c r="F75" s="67">
        <v>0.5</v>
      </c>
      <c r="G75" s="41">
        <v>0.33300000000000002</v>
      </c>
      <c r="H75" s="103">
        <v>127835</v>
      </c>
      <c r="I75" s="103">
        <v>43464</v>
      </c>
      <c r="J75" s="103">
        <v>2556</v>
      </c>
      <c r="K75" s="115">
        <v>173855</v>
      </c>
    </row>
    <row r="76" spans="1:11" ht="17.100000000000001" customHeight="1" x14ac:dyDescent="0.25">
      <c r="A76" s="5" t="s">
        <v>216</v>
      </c>
      <c r="B76" s="74" t="s">
        <v>3200</v>
      </c>
      <c r="C76" s="2">
        <v>600107213</v>
      </c>
      <c r="D76" s="2" t="s">
        <v>1703</v>
      </c>
      <c r="E76" s="32">
        <v>6</v>
      </c>
      <c r="F76" s="67">
        <v>1.645</v>
      </c>
      <c r="G76" s="41">
        <v>1.097</v>
      </c>
      <c r="H76" s="103">
        <v>420578</v>
      </c>
      <c r="I76" s="103">
        <v>142997</v>
      </c>
      <c r="J76" s="103">
        <v>8411</v>
      </c>
      <c r="K76" s="115">
        <v>571986</v>
      </c>
    </row>
    <row r="77" spans="1:11" ht="17.100000000000001" customHeight="1" x14ac:dyDescent="0.25">
      <c r="A77" s="5" t="s">
        <v>219</v>
      </c>
      <c r="B77" s="74" t="s">
        <v>3201</v>
      </c>
      <c r="C77" s="2">
        <v>600107221</v>
      </c>
      <c r="D77" s="2" t="s">
        <v>1704</v>
      </c>
      <c r="E77" s="32">
        <v>1</v>
      </c>
      <c r="F77" s="67">
        <v>0.375</v>
      </c>
      <c r="G77" s="41">
        <v>0.25</v>
      </c>
      <c r="H77" s="103">
        <v>95876</v>
      </c>
      <c r="I77" s="103">
        <v>32598</v>
      </c>
      <c r="J77" s="103">
        <v>1917</v>
      </c>
      <c r="K77" s="115">
        <v>130391</v>
      </c>
    </row>
    <row r="78" spans="1:11" ht="17.100000000000001" customHeight="1" x14ac:dyDescent="0.25">
      <c r="A78" s="5" t="s">
        <v>222</v>
      </c>
      <c r="B78" s="74" t="s">
        <v>3202</v>
      </c>
      <c r="C78" s="2">
        <v>600107256</v>
      </c>
      <c r="D78" s="2" t="s">
        <v>1705</v>
      </c>
      <c r="E78" s="32">
        <v>1</v>
      </c>
      <c r="F78" s="67">
        <v>0.371</v>
      </c>
      <c r="G78" s="41">
        <v>0.247</v>
      </c>
      <c r="H78" s="103">
        <v>94854</v>
      </c>
      <c r="I78" s="103">
        <v>32250</v>
      </c>
      <c r="J78" s="103">
        <v>1897</v>
      </c>
      <c r="K78" s="115">
        <v>129001</v>
      </c>
    </row>
    <row r="79" spans="1:11" ht="17.100000000000001" customHeight="1" x14ac:dyDescent="0.25">
      <c r="A79" s="5" t="s">
        <v>225</v>
      </c>
      <c r="B79" s="74" t="s">
        <v>3203</v>
      </c>
      <c r="C79" s="2">
        <v>600107281</v>
      </c>
      <c r="D79" s="2" t="s">
        <v>1706</v>
      </c>
      <c r="E79" s="32">
        <v>3</v>
      </c>
      <c r="F79" s="67">
        <v>0.55600000000000005</v>
      </c>
      <c r="G79" s="41">
        <v>0.371</v>
      </c>
      <c r="H79" s="103">
        <v>142153</v>
      </c>
      <c r="I79" s="103">
        <v>48332</v>
      </c>
      <c r="J79" s="103">
        <v>2843</v>
      </c>
      <c r="K79" s="115">
        <v>193328</v>
      </c>
    </row>
    <row r="80" spans="1:11" ht="17.100000000000001" customHeight="1" x14ac:dyDescent="0.25">
      <c r="A80" s="5" t="s">
        <v>228</v>
      </c>
      <c r="B80" s="74" t="s">
        <v>3204</v>
      </c>
      <c r="C80" s="2">
        <v>600107299</v>
      </c>
      <c r="D80" s="2" t="s">
        <v>1707</v>
      </c>
      <c r="E80" s="32">
        <v>1</v>
      </c>
      <c r="F80" s="67">
        <v>0.11</v>
      </c>
      <c r="G80" s="41">
        <v>7.2999999999999995E-2</v>
      </c>
      <c r="H80" s="103">
        <v>28124</v>
      </c>
      <c r="I80" s="103">
        <v>9562</v>
      </c>
      <c r="J80" s="103">
        <v>562</v>
      </c>
      <c r="K80" s="115">
        <v>38248</v>
      </c>
    </row>
    <row r="81" spans="1:11" ht="17.100000000000001" customHeight="1" x14ac:dyDescent="0.25">
      <c r="A81" s="5" t="s">
        <v>231</v>
      </c>
      <c r="B81" s="74" t="s">
        <v>3205</v>
      </c>
      <c r="C81" s="2">
        <v>600107302</v>
      </c>
      <c r="D81" s="2" t="s">
        <v>1708</v>
      </c>
      <c r="E81" s="32">
        <v>1</v>
      </c>
      <c r="F81" s="67">
        <v>0.2</v>
      </c>
      <c r="G81" s="41">
        <v>0.13300000000000001</v>
      </c>
      <c r="H81" s="103">
        <v>51134</v>
      </c>
      <c r="I81" s="103">
        <v>17386</v>
      </c>
      <c r="J81" s="103">
        <v>1022</v>
      </c>
      <c r="K81" s="115">
        <v>69542</v>
      </c>
    </row>
    <row r="82" spans="1:11" ht="17.100000000000001" customHeight="1" x14ac:dyDescent="0.25">
      <c r="A82" s="5" t="s">
        <v>234</v>
      </c>
      <c r="B82" s="74" t="s">
        <v>3206</v>
      </c>
      <c r="C82" s="2">
        <v>600107329</v>
      </c>
      <c r="D82" s="2" t="s">
        <v>1709</v>
      </c>
      <c r="E82" s="32">
        <v>2</v>
      </c>
      <c r="F82" s="67">
        <v>0.71499999999999997</v>
      </c>
      <c r="G82" s="41">
        <v>0.47699999999999998</v>
      </c>
      <c r="H82" s="103">
        <v>182804</v>
      </c>
      <c r="I82" s="103">
        <v>62153</v>
      </c>
      <c r="J82" s="103">
        <v>3656</v>
      </c>
      <c r="K82" s="115">
        <v>248613</v>
      </c>
    </row>
    <row r="83" spans="1:11" ht="17.100000000000001" customHeight="1" x14ac:dyDescent="0.25">
      <c r="A83" s="5" t="s">
        <v>237</v>
      </c>
      <c r="B83" s="74" t="s">
        <v>3207</v>
      </c>
      <c r="C83" s="2">
        <v>600107345</v>
      </c>
      <c r="D83" s="2" t="s">
        <v>1710</v>
      </c>
      <c r="E83" s="32">
        <v>2</v>
      </c>
      <c r="F83" s="67">
        <v>0.58099999999999996</v>
      </c>
      <c r="G83" s="41">
        <v>0.38700000000000001</v>
      </c>
      <c r="H83" s="103">
        <v>148545</v>
      </c>
      <c r="I83" s="103">
        <v>50505</v>
      </c>
      <c r="J83" s="103">
        <v>2970</v>
      </c>
      <c r="K83" s="115">
        <v>202020</v>
      </c>
    </row>
    <row r="84" spans="1:11" ht="17.100000000000001" customHeight="1" x14ac:dyDescent="0.25">
      <c r="A84" s="5" t="s">
        <v>240</v>
      </c>
      <c r="B84" s="74" t="s">
        <v>3208</v>
      </c>
      <c r="C84" s="2">
        <v>600107353</v>
      </c>
      <c r="D84" s="2" t="s">
        <v>1711</v>
      </c>
      <c r="E84" s="32">
        <v>2</v>
      </c>
      <c r="F84" s="67">
        <v>0.5</v>
      </c>
      <c r="G84" s="41">
        <v>0.33300000000000002</v>
      </c>
      <c r="H84" s="103">
        <v>127835</v>
      </c>
      <c r="I84" s="103">
        <v>43464</v>
      </c>
      <c r="J84" s="103">
        <v>2556</v>
      </c>
      <c r="K84" s="115">
        <v>173855</v>
      </c>
    </row>
    <row r="85" spans="1:11" ht="17.100000000000001" customHeight="1" x14ac:dyDescent="0.25">
      <c r="A85" s="5" t="s">
        <v>243</v>
      </c>
      <c r="B85" s="74" t="s">
        <v>3209</v>
      </c>
      <c r="C85" s="2">
        <v>600107361</v>
      </c>
      <c r="D85" s="2" t="s">
        <v>1712</v>
      </c>
      <c r="E85" s="32">
        <v>2</v>
      </c>
      <c r="F85" s="67">
        <v>0.435</v>
      </c>
      <c r="G85" s="41">
        <v>0.28999999999999998</v>
      </c>
      <c r="H85" s="103">
        <v>111217</v>
      </c>
      <c r="I85" s="103">
        <v>37814</v>
      </c>
      <c r="J85" s="103">
        <v>2224</v>
      </c>
      <c r="K85" s="115">
        <v>151255</v>
      </c>
    </row>
    <row r="86" spans="1:11" ht="17.100000000000001" customHeight="1" x14ac:dyDescent="0.25">
      <c r="A86" s="5" t="s">
        <v>246</v>
      </c>
      <c r="B86" s="74" t="s">
        <v>3210</v>
      </c>
      <c r="C86" s="2">
        <v>600107370</v>
      </c>
      <c r="D86" s="2" t="s">
        <v>1713</v>
      </c>
      <c r="E86" s="32">
        <v>1</v>
      </c>
      <c r="F86" s="67">
        <v>6.4000000000000001E-2</v>
      </c>
      <c r="G86" s="41">
        <v>4.2999999999999997E-2</v>
      </c>
      <c r="H86" s="103">
        <v>16363</v>
      </c>
      <c r="I86" s="103">
        <v>5563</v>
      </c>
      <c r="J86" s="103">
        <v>327</v>
      </c>
      <c r="K86" s="115">
        <v>22253</v>
      </c>
    </row>
    <row r="87" spans="1:11" ht="17.100000000000001" customHeight="1" x14ac:dyDescent="0.25">
      <c r="A87" s="5" t="s">
        <v>249</v>
      </c>
      <c r="B87" s="74" t="s">
        <v>3211</v>
      </c>
      <c r="C87" s="2">
        <v>600107388</v>
      </c>
      <c r="D87" s="2" t="s">
        <v>1714</v>
      </c>
      <c r="E87" s="32">
        <v>1</v>
      </c>
      <c r="F87" s="67">
        <v>0.40300000000000002</v>
      </c>
      <c r="G87" s="41">
        <v>0.26900000000000002</v>
      </c>
      <c r="H87" s="103">
        <v>103035</v>
      </c>
      <c r="I87" s="103">
        <v>35032</v>
      </c>
      <c r="J87" s="103">
        <v>2060</v>
      </c>
      <c r="K87" s="115">
        <v>140127</v>
      </c>
    </row>
    <row r="88" spans="1:11" ht="17.100000000000001" customHeight="1" x14ac:dyDescent="0.25">
      <c r="A88" s="5" t="s">
        <v>252</v>
      </c>
      <c r="B88" s="74" t="s">
        <v>3212</v>
      </c>
      <c r="C88" s="2">
        <v>600107396</v>
      </c>
      <c r="D88" s="2" t="s">
        <v>1715</v>
      </c>
      <c r="E88" s="32">
        <v>2</v>
      </c>
      <c r="F88" s="67">
        <v>0.38</v>
      </c>
      <c r="G88" s="41">
        <v>0.253</v>
      </c>
      <c r="H88" s="103">
        <v>97155</v>
      </c>
      <c r="I88" s="103">
        <v>33033</v>
      </c>
      <c r="J88" s="103">
        <v>1943</v>
      </c>
      <c r="K88" s="115">
        <v>132131</v>
      </c>
    </row>
    <row r="89" spans="1:11" ht="17.100000000000001" customHeight="1" x14ac:dyDescent="0.25">
      <c r="A89" s="5" t="s">
        <v>255</v>
      </c>
      <c r="B89" s="74" t="s">
        <v>3213</v>
      </c>
      <c r="C89" s="2">
        <v>600107400</v>
      </c>
      <c r="D89" s="2" t="s">
        <v>1716</v>
      </c>
      <c r="E89" s="32">
        <v>2</v>
      </c>
      <c r="F89" s="67">
        <v>0.80600000000000005</v>
      </c>
      <c r="G89" s="41">
        <v>0.53700000000000003</v>
      </c>
      <c r="H89" s="103">
        <v>206070</v>
      </c>
      <c r="I89" s="103">
        <v>70064</v>
      </c>
      <c r="J89" s="103">
        <v>4121</v>
      </c>
      <c r="K89" s="115">
        <v>280255</v>
      </c>
    </row>
    <row r="90" spans="1:11" ht="17.100000000000001" customHeight="1" x14ac:dyDescent="0.25">
      <c r="A90" s="5" t="s">
        <v>258</v>
      </c>
      <c r="B90" s="74" t="s">
        <v>3214</v>
      </c>
      <c r="C90" s="2">
        <v>600107418</v>
      </c>
      <c r="D90" s="2" t="s">
        <v>1717</v>
      </c>
      <c r="E90" s="32">
        <v>1</v>
      </c>
      <c r="F90" s="67">
        <v>0.371</v>
      </c>
      <c r="G90" s="41">
        <v>0.247</v>
      </c>
      <c r="H90" s="103">
        <v>94854</v>
      </c>
      <c r="I90" s="103">
        <v>32250</v>
      </c>
      <c r="J90" s="103">
        <v>1897</v>
      </c>
      <c r="K90" s="115">
        <v>129001</v>
      </c>
    </row>
    <row r="91" spans="1:11" ht="17.100000000000001" customHeight="1" x14ac:dyDescent="0.25">
      <c r="A91" s="5" t="s">
        <v>261</v>
      </c>
      <c r="B91" s="74" t="s">
        <v>3215</v>
      </c>
      <c r="C91" s="2">
        <v>600107426</v>
      </c>
      <c r="D91" s="2" t="s">
        <v>1718</v>
      </c>
      <c r="E91" s="32">
        <v>1</v>
      </c>
      <c r="F91" s="67">
        <v>0.2</v>
      </c>
      <c r="G91" s="41">
        <v>0.13300000000000001</v>
      </c>
      <c r="H91" s="103">
        <v>51134</v>
      </c>
      <c r="I91" s="103">
        <v>17386</v>
      </c>
      <c r="J91" s="103">
        <v>1022</v>
      </c>
      <c r="K91" s="115">
        <v>69542</v>
      </c>
    </row>
    <row r="92" spans="1:11" ht="17.100000000000001" customHeight="1" x14ac:dyDescent="0.25">
      <c r="A92" s="5" t="s">
        <v>264</v>
      </c>
      <c r="B92" s="74" t="s">
        <v>3216</v>
      </c>
      <c r="C92" s="2">
        <v>600107485</v>
      </c>
      <c r="D92" s="2" t="s">
        <v>1719</v>
      </c>
      <c r="E92" s="32">
        <v>2</v>
      </c>
      <c r="F92" s="67">
        <v>0.69</v>
      </c>
      <c r="G92" s="41">
        <v>0.46</v>
      </c>
      <c r="H92" s="103">
        <v>176413</v>
      </c>
      <c r="I92" s="103">
        <v>59980</v>
      </c>
      <c r="J92" s="103">
        <v>3528</v>
      </c>
      <c r="K92" s="115">
        <v>239921</v>
      </c>
    </row>
    <row r="93" spans="1:11" ht="17.100000000000001" customHeight="1" x14ac:dyDescent="0.25">
      <c r="A93" s="5" t="s">
        <v>267</v>
      </c>
      <c r="B93" s="74" t="s">
        <v>3217</v>
      </c>
      <c r="C93" s="2">
        <v>600107540</v>
      </c>
      <c r="D93" s="2" t="s">
        <v>1720</v>
      </c>
      <c r="E93" s="32">
        <v>1</v>
      </c>
      <c r="F93" s="67">
        <v>0.40300000000000002</v>
      </c>
      <c r="G93" s="41">
        <v>0.26900000000000002</v>
      </c>
      <c r="H93" s="103">
        <v>103035</v>
      </c>
      <c r="I93" s="103">
        <v>35032</v>
      </c>
      <c r="J93" s="103">
        <v>2060</v>
      </c>
      <c r="K93" s="115">
        <v>140127</v>
      </c>
    </row>
    <row r="94" spans="1:11" ht="17.100000000000001" customHeight="1" x14ac:dyDescent="0.25">
      <c r="A94" s="5" t="s">
        <v>270</v>
      </c>
      <c r="B94" s="74" t="s">
        <v>3218</v>
      </c>
      <c r="C94" s="2">
        <v>600107566</v>
      </c>
      <c r="D94" s="2" t="s">
        <v>1721</v>
      </c>
      <c r="E94" s="32">
        <v>1</v>
      </c>
      <c r="F94" s="67">
        <v>0.40300000000000002</v>
      </c>
      <c r="G94" s="41">
        <v>0.26900000000000002</v>
      </c>
      <c r="H94" s="103">
        <v>103035</v>
      </c>
      <c r="I94" s="103">
        <v>35032</v>
      </c>
      <c r="J94" s="103">
        <v>2060</v>
      </c>
      <c r="K94" s="115">
        <v>140127</v>
      </c>
    </row>
    <row r="95" spans="1:11" ht="17.100000000000001" customHeight="1" x14ac:dyDescent="0.25">
      <c r="A95" s="5" t="s">
        <v>273</v>
      </c>
      <c r="B95" s="74" t="s">
        <v>3219</v>
      </c>
      <c r="C95" s="2">
        <v>600107612</v>
      </c>
      <c r="D95" s="2" t="s">
        <v>1722</v>
      </c>
      <c r="E95" s="32">
        <v>1</v>
      </c>
      <c r="F95" s="67">
        <v>0.313</v>
      </c>
      <c r="G95" s="41">
        <v>0.20899999999999999</v>
      </c>
      <c r="H95" s="103">
        <v>80025</v>
      </c>
      <c r="I95" s="103">
        <v>27209</v>
      </c>
      <c r="J95" s="103">
        <v>1600</v>
      </c>
      <c r="K95" s="115">
        <v>108834</v>
      </c>
    </row>
    <row r="96" spans="1:11" ht="17.100000000000001" customHeight="1" x14ac:dyDescent="0.25">
      <c r="A96" s="5" t="s">
        <v>276</v>
      </c>
      <c r="B96" s="74" t="s">
        <v>3220</v>
      </c>
      <c r="C96" s="2">
        <v>600107647</v>
      </c>
      <c r="D96" s="2" t="s">
        <v>1723</v>
      </c>
      <c r="E96" s="32">
        <v>4</v>
      </c>
      <c r="F96" s="67">
        <v>1.6120000000000001</v>
      </c>
      <c r="G96" s="41">
        <v>1.075</v>
      </c>
      <c r="H96" s="103">
        <v>412141</v>
      </c>
      <c r="I96" s="103">
        <v>140128</v>
      </c>
      <c r="J96" s="103">
        <v>8242</v>
      </c>
      <c r="K96" s="115">
        <v>560511</v>
      </c>
    </row>
    <row r="97" spans="1:11" ht="17.100000000000001" customHeight="1" x14ac:dyDescent="0.25">
      <c r="A97" s="5" t="s">
        <v>279</v>
      </c>
      <c r="B97" s="74" t="s">
        <v>3221</v>
      </c>
      <c r="C97" s="2">
        <v>600107655</v>
      </c>
      <c r="D97" s="2" t="s">
        <v>1724</v>
      </c>
      <c r="E97" s="32">
        <v>2</v>
      </c>
      <c r="F97" s="67">
        <v>0.79</v>
      </c>
      <c r="G97" s="41">
        <v>0.52700000000000002</v>
      </c>
      <c r="H97" s="103">
        <v>201980</v>
      </c>
      <c r="I97" s="103">
        <v>68673</v>
      </c>
      <c r="J97" s="103">
        <v>4039</v>
      </c>
      <c r="K97" s="115">
        <v>274692</v>
      </c>
    </row>
    <row r="98" spans="1:11" ht="17.100000000000001" customHeight="1" x14ac:dyDescent="0.25">
      <c r="A98" s="5" t="s">
        <v>282</v>
      </c>
      <c r="B98" s="74" t="s">
        <v>3222</v>
      </c>
      <c r="C98" s="2">
        <v>600107671</v>
      </c>
      <c r="D98" s="2" t="s">
        <v>1725</v>
      </c>
      <c r="E98" s="32">
        <v>5</v>
      </c>
      <c r="F98" s="67">
        <v>0.34799999999999998</v>
      </c>
      <c r="G98" s="41">
        <v>0.23200000000000001</v>
      </c>
      <c r="H98" s="103">
        <v>88973</v>
      </c>
      <c r="I98" s="103">
        <v>30251</v>
      </c>
      <c r="J98" s="103">
        <v>1779</v>
      </c>
      <c r="K98" s="115">
        <v>121003</v>
      </c>
    </row>
    <row r="99" spans="1:11" ht="17.100000000000001" customHeight="1" x14ac:dyDescent="0.25">
      <c r="A99" s="5" t="s">
        <v>285</v>
      </c>
      <c r="B99" s="74" t="s">
        <v>3223</v>
      </c>
      <c r="C99" s="2">
        <v>600107680</v>
      </c>
      <c r="D99" s="2" t="s">
        <v>1726</v>
      </c>
      <c r="E99" s="32">
        <v>1</v>
      </c>
      <c r="F99" s="67">
        <v>0.19400000000000001</v>
      </c>
      <c r="G99" s="41">
        <v>0.129</v>
      </c>
      <c r="H99" s="103">
        <v>49600</v>
      </c>
      <c r="I99" s="103">
        <v>16864</v>
      </c>
      <c r="J99" s="103">
        <v>992</v>
      </c>
      <c r="K99" s="115">
        <v>67456</v>
      </c>
    </row>
    <row r="100" spans="1:11" ht="17.100000000000001" customHeight="1" x14ac:dyDescent="0.25">
      <c r="A100" s="5" t="s">
        <v>288</v>
      </c>
      <c r="B100" s="74" t="s">
        <v>3224</v>
      </c>
      <c r="C100" s="2">
        <v>600107728</v>
      </c>
      <c r="D100" s="2" t="s">
        <v>1727</v>
      </c>
      <c r="E100" s="32">
        <v>4</v>
      </c>
      <c r="F100" s="67">
        <v>9.7000000000000003E-2</v>
      </c>
      <c r="G100" s="41">
        <v>6.5000000000000002E-2</v>
      </c>
      <c r="H100" s="103">
        <v>24800</v>
      </c>
      <c r="I100" s="103">
        <v>8432</v>
      </c>
      <c r="J100" s="103">
        <v>496</v>
      </c>
      <c r="K100" s="115">
        <v>33728</v>
      </c>
    </row>
    <row r="101" spans="1:11" ht="17.100000000000001" customHeight="1" x14ac:dyDescent="0.25">
      <c r="A101" s="5" t="s">
        <v>480</v>
      </c>
      <c r="B101" s="74" t="s">
        <v>3225</v>
      </c>
      <c r="C101" s="2">
        <v>600107736</v>
      </c>
      <c r="D101" s="2" t="s">
        <v>1728</v>
      </c>
      <c r="E101" s="32">
        <v>2</v>
      </c>
      <c r="F101" s="67">
        <v>0.42299999999999999</v>
      </c>
      <c r="G101" s="41">
        <v>0.28199999999999997</v>
      </c>
      <c r="H101" s="103">
        <v>108149</v>
      </c>
      <c r="I101" s="103">
        <v>36771</v>
      </c>
      <c r="J101" s="103">
        <v>2162</v>
      </c>
      <c r="K101" s="115">
        <v>147082</v>
      </c>
    </row>
    <row r="102" spans="1:11" ht="17.100000000000001" customHeight="1" x14ac:dyDescent="0.25">
      <c r="A102" s="5" t="s">
        <v>482</v>
      </c>
      <c r="B102" s="74" t="s">
        <v>3226</v>
      </c>
      <c r="C102" s="2">
        <v>600107779</v>
      </c>
      <c r="D102" s="2" t="s">
        <v>1729</v>
      </c>
      <c r="E102" s="32">
        <v>1</v>
      </c>
      <c r="F102" s="67">
        <v>0.19</v>
      </c>
      <c r="G102" s="41">
        <v>0.127</v>
      </c>
      <c r="H102" s="103">
        <v>48577</v>
      </c>
      <c r="I102" s="103">
        <v>16516</v>
      </c>
      <c r="J102" s="103">
        <v>971</v>
      </c>
      <c r="K102" s="115">
        <v>66064</v>
      </c>
    </row>
    <row r="103" spans="1:11" ht="17.100000000000001" customHeight="1" x14ac:dyDescent="0.25">
      <c r="A103" s="5" t="s">
        <v>484</v>
      </c>
      <c r="B103" s="74" t="s">
        <v>3227</v>
      </c>
      <c r="C103" s="2">
        <v>600107787</v>
      </c>
      <c r="D103" s="2" t="s">
        <v>1730</v>
      </c>
      <c r="E103" s="32">
        <v>3</v>
      </c>
      <c r="F103" s="67">
        <v>0.129</v>
      </c>
      <c r="G103" s="41">
        <v>8.5999999999999993E-2</v>
      </c>
      <c r="H103" s="103">
        <v>32981</v>
      </c>
      <c r="I103" s="103">
        <v>11214</v>
      </c>
      <c r="J103" s="103">
        <v>659</v>
      </c>
      <c r="K103" s="115">
        <v>44854</v>
      </c>
    </row>
    <row r="104" spans="1:11" ht="17.100000000000001" customHeight="1" x14ac:dyDescent="0.25">
      <c r="A104" s="5" t="s">
        <v>486</v>
      </c>
      <c r="B104" s="74" t="s">
        <v>3228</v>
      </c>
      <c r="C104" s="2">
        <v>600107795</v>
      </c>
      <c r="D104" s="2" t="s">
        <v>1731</v>
      </c>
      <c r="E104" s="32">
        <v>1</v>
      </c>
      <c r="F104" s="67">
        <v>0.24199999999999999</v>
      </c>
      <c r="G104" s="41">
        <v>0.161</v>
      </c>
      <c r="H104" s="103">
        <v>61872</v>
      </c>
      <c r="I104" s="103">
        <v>21036</v>
      </c>
      <c r="J104" s="103">
        <v>1237</v>
      </c>
      <c r="K104" s="115">
        <v>84145</v>
      </c>
    </row>
    <row r="105" spans="1:11" ht="17.100000000000001" customHeight="1" x14ac:dyDescent="0.25">
      <c r="A105" s="5" t="s">
        <v>488</v>
      </c>
      <c r="B105" s="74" t="s">
        <v>3229</v>
      </c>
      <c r="C105" s="2">
        <v>600107817</v>
      </c>
      <c r="D105" s="2" t="s">
        <v>1732</v>
      </c>
      <c r="E105" s="32">
        <v>2</v>
      </c>
      <c r="F105" s="67">
        <v>0.25800000000000001</v>
      </c>
      <c r="G105" s="41">
        <v>0.17199999999999999</v>
      </c>
      <c r="H105" s="103">
        <v>65963</v>
      </c>
      <c r="I105" s="103">
        <v>22427</v>
      </c>
      <c r="J105" s="103">
        <v>1319</v>
      </c>
      <c r="K105" s="115">
        <v>89709</v>
      </c>
    </row>
    <row r="106" spans="1:11" ht="17.100000000000001" customHeight="1" x14ac:dyDescent="0.25">
      <c r="A106" s="5" t="s">
        <v>490</v>
      </c>
      <c r="B106" s="74" t="s">
        <v>3230</v>
      </c>
      <c r="C106" s="2">
        <v>600107833</v>
      </c>
      <c r="D106" s="2" t="s">
        <v>1733</v>
      </c>
      <c r="E106" s="32">
        <v>1</v>
      </c>
      <c r="F106" s="67">
        <v>0.24199999999999999</v>
      </c>
      <c r="G106" s="41">
        <v>0.161</v>
      </c>
      <c r="H106" s="103">
        <v>61872</v>
      </c>
      <c r="I106" s="103">
        <v>21036</v>
      </c>
      <c r="J106" s="103">
        <v>1237</v>
      </c>
      <c r="K106" s="115">
        <v>84145</v>
      </c>
    </row>
    <row r="107" spans="1:11" ht="17.100000000000001" customHeight="1" x14ac:dyDescent="0.25">
      <c r="A107" s="5" t="s">
        <v>492</v>
      </c>
      <c r="B107" s="74" t="s">
        <v>3231</v>
      </c>
      <c r="C107" s="2">
        <v>600107884</v>
      </c>
      <c r="D107" s="2" t="s">
        <v>1734</v>
      </c>
      <c r="E107" s="32">
        <v>3</v>
      </c>
      <c r="F107" s="67">
        <v>0.49</v>
      </c>
      <c r="G107" s="41">
        <v>0.32700000000000001</v>
      </c>
      <c r="H107" s="103">
        <v>125278</v>
      </c>
      <c r="I107" s="103">
        <v>42595</v>
      </c>
      <c r="J107" s="103">
        <v>2505</v>
      </c>
      <c r="K107" s="115">
        <v>170378</v>
      </c>
    </row>
    <row r="108" spans="1:11" ht="17.100000000000001" customHeight="1" x14ac:dyDescent="0.25">
      <c r="A108" s="5" t="s">
        <v>494</v>
      </c>
      <c r="B108" s="74" t="s">
        <v>3232</v>
      </c>
      <c r="C108" s="2">
        <v>600107906</v>
      </c>
      <c r="D108" s="2" t="s">
        <v>1735</v>
      </c>
      <c r="E108" s="32">
        <v>5</v>
      </c>
      <c r="F108" s="67">
        <v>0.89600000000000002</v>
      </c>
      <c r="G108" s="41">
        <v>0.59699999999999998</v>
      </c>
      <c r="H108" s="103">
        <v>229081</v>
      </c>
      <c r="I108" s="103">
        <v>77888</v>
      </c>
      <c r="J108" s="103">
        <v>4581</v>
      </c>
      <c r="K108" s="115">
        <v>311550</v>
      </c>
    </row>
    <row r="109" spans="1:11" ht="17.100000000000001" customHeight="1" x14ac:dyDescent="0.25">
      <c r="A109" s="5" t="s">
        <v>496</v>
      </c>
      <c r="B109" s="74" t="s">
        <v>3233</v>
      </c>
      <c r="C109" s="2">
        <v>600108074</v>
      </c>
      <c r="D109" s="2" t="s">
        <v>1736</v>
      </c>
      <c r="E109" s="32">
        <v>1</v>
      </c>
      <c r="F109" s="67">
        <v>7.2999999999999995E-2</v>
      </c>
      <c r="G109" s="41">
        <v>4.9000000000000002E-2</v>
      </c>
      <c r="H109" s="103">
        <v>18664</v>
      </c>
      <c r="I109" s="103">
        <v>6346</v>
      </c>
      <c r="J109" s="103">
        <v>373</v>
      </c>
      <c r="K109" s="115">
        <v>25383</v>
      </c>
    </row>
    <row r="110" spans="1:11" ht="17.100000000000001" customHeight="1" x14ac:dyDescent="0.25">
      <c r="A110" s="5" t="s">
        <v>498</v>
      </c>
      <c r="B110" s="74" t="s">
        <v>3234</v>
      </c>
      <c r="C110" s="2">
        <v>600108112</v>
      </c>
      <c r="D110" s="2" t="s">
        <v>1737</v>
      </c>
      <c r="E110" s="32">
        <v>1</v>
      </c>
      <c r="F110" s="67">
        <v>0.17699999999999999</v>
      </c>
      <c r="G110" s="41">
        <v>0.11799999999999999</v>
      </c>
      <c r="H110" s="103">
        <v>45254</v>
      </c>
      <c r="I110" s="103">
        <v>15386</v>
      </c>
      <c r="J110" s="103">
        <v>905</v>
      </c>
      <c r="K110" s="115">
        <v>61545</v>
      </c>
    </row>
    <row r="111" spans="1:11" ht="17.100000000000001" customHeight="1" x14ac:dyDescent="0.25">
      <c r="A111" s="5" t="s">
        <v>501</v>
      </c>
      <c r="B111" s="74" t="s">
        <v>3235</v>
      </c>
      <c r="C111" s="2">
        <v>600108201</v>
      </c>
      <c r="D111" s="2" t="s">
        <v>1738</v>
      </c>
      <c r="E111" s="32">
        <v>3</v>
      </c>
      <c r="F111" s="67">
        <v>0.97499999999999998</v>
      </c>
      <c r="G111" s="41">
        <v>0.65</v>
      </c>
      <c r="H111" s="103">
        <v>249279</v>
      </c>
      <c r="I111" s="103">
        <v>84755</v>
      </c>
      <c r="J111" s="103">
        <v>4985</v>
      </c>
      <c r="K111" s="115">
        <v>339019</v>
      </c>
    </row>
    <row r="112" spans="1:11" ht="17.100000000000001" customHeight="1" x14ac:dyDescent="0.25">
      <c r="A112" s="5" t="s">
        <v>504</v>
      </c>
      <c r="B112" s="74" t="s">
        <v>3236</v>
      </c>
      <c r="C112" s="64">
        <v>600108287</v>
      </c>
      <c r="D112" s="2" t="s">
        <v>1739</v>
      </c>
      <c r="E112" s="32">
        <v>1</v>
      </c>
      <c r="F112" s="67">
        <v>0.26</v>
      </c>
      <c r="G112" s="41">
        <v>0.17299999999999999</v>
      </c>
      <c r="H112" s="103">
        <v>66474</v>
      </c>
      <c r="I112" s="103">
        <v>22601</v>
      </c>
      <c r="J112" s="103">
        <v>1329</v>
      </c>
      <c r="K112" s="115">
        <v>90404</v>
      </c>
    </row>
    <row r="113" spans="1:11" ht="17.100000000000001" customHeight="1" x14ac:dyDescent="0.25">
      <c r="A113" s="5" t="s">
        <v>507</v>
      </c>
      <c r="B113" s="74" t="s">
        <v>3237</v>
      </c>
      <c r="C113" s="2">
        <v>600108325</v>
      </c>
      <c r="D113" s="2" t="s">
        <v>1740</v>
      </c>
      <c r="E113" s="32">
        <v>1</v>
      </c>
      <c r="F113" s="67">
        <v>6.4000000000000001E-2</v>
      </c>
      <c r="G113" s="41">
        <v>4.2999999999999997E-2</v>
      </c>
      <c r="H113" s="103">
        <v>16363</v>
      </c>
      <c r="I113" s="103">
        <v>5563</v>
      </c>
      <c r="J113" s="103">
        <v>327</v>
      </c>
      <c r="K113" s="115">
        <v>22253</v>
      </c>
    </row>
    <row r="114" spans="1:11" ht="17.100000000000001" customHeight="1" x14ac:dyDescent="0.25">
      <c r="A114" s="5" t="s">
        <v>510</v>
      </c>
      <c r="B114" s="74" t="s">
        <v>3238</v>
      </c>
      <c r="C114" s="2">
        <v>600108511</v>
      </c>
      <c r="D114" s="2" t="s">
        <v>1741</v>
      </c>
      <c r="E114" s="32">
        <v>1</v>
      </c>
      <c r="F114" s="67">
        <v>0.40300000000000002</v>
      </c>
      <c r="G114" s="41">
        <v>0.26900000000000002</v>
      </c>
      <c r="H114" s="103">
        <v>103035</v>
      </c>
      <c r="I114" s="103">
        <v>35032</v>
      </c>
      <c r="J114" s="103">
        <v>2060</v>
      </c>
      <c r="K114" s="115">
        <v>140127</v>
      </c>
    </row>
    <row r="115" spans="1:11" ht="17.100000000000001" customHeight="1" x14ac:dyDescent="0.25">
      <c r="A115" s="5" t="s">
        <v>513</v>
      </c>
      <c r="B115" s="74" t="s">
        <v>3239</v>
      </c>
      <c r="C115" s="2">
        <v>600108601</v>
      </c>
      <c r="D115" s="2" t="s">
        <v>1742</v>
      </c>
      <c r="E115" s="32">
        <v>1</v>
      </c>
      <c r="F115" s="67">
        <v>0.27400000000000002</v>
      </c>
      <c r="G115" s="41">
        <v>0.183</v>
      </c>
      <c r="H115" s="103">
        <v>70054</v>
      </c>
      <c r="I115" s="103">
        <v>23818</v>
      </c>
      <c r="J115" s="103">
        <v>1401</v>
      </c>
      <c r="K115" s="115">
        <v>95273</v>
      </c>
    </row>
    <row r="116" spans="1:11" ht="17.100000000000001" customHeight="1" x14ac:dyDescent="0.25">
      <c r="A116" s="5" t="s">
        <v>516</v>
      </c>
      <c r="B116" s="74" t="s">
        <v>3240</v>
      </c>
      <c r="C116" s="2">
        <v>600109305</v>
      </c>
      <c r="D116" s="2" t="s">
        <v>1743</v>
      </c>
      <c r="E116" s="32">
        <v>1</v>
      </c>
      <c r="F116" s="67">
        <v>0.16300000000000001</v>
      </c>
      <c r="G116" s="41">
        <v>0.109</v>
      </c>
      <c r="H116" s="103">
        <v>41674</v>
      </c>
      <c r="I116" s="103">
        <v>14169</v>
      </c>
      <c r="J116" s="103">
        <v>833</v>
      </c>
      <c r="K116" s="115">
        <v>56676</v>
      </c>
    </row>
    <row r="117" spans="1:11" ht="17.100000000000001" customHeight="1" x14ac:dyDescent="0.25">
      <c r="A117" s="5" t="s">
        <v>520</v>
      </c>
      <c r="B117" s="74" t="s">
        <v>3241</v>
      </c>
      <c r="C117" s="2">
        <v>600109348</v>
      </c>
      <c r="D117" s="2" t="s">
        <v>1744</v>
      </c>
      <c r="E117" s="32">
        <v>2</v>
      </c>
      <c r="F117" s="67">
        <v>0.71</v>
      </c>
      <c r="G117" s="41">
        <v>0.47299999999999998</v>
      </c>
      <c r="H117" s="103">
        <v>181526</v>
      </c>
      <c r="I117" s="103">
        <v>61719</v>
      </c>
      <c r="J117" s="103">
        <v>3630</v>
      </c>
      <c r="K117" s="115">
        <v>246875</v>
      </c>
    </row>
    <row r="118" spans="1:11" ht="17.100000000000001" customHeight="1" x14ac:dyDescent="0.25">
      <c r="A118" s="5" t="s">
        <v>524</v>
      </c>
      <c r="B118" s="74" t="s">
        <v>3242</v>
      </c>
      <c r="C118" s="2">
        <v>600109356</v>
      </c>
      <c r="D118" s="2" t="s">
        <v>1745</v>
      </c>
      <c r="E118" s="32">
        <v>1</v>
      </c>
      <c r="F118" s="67">
        <v>0.28999999999999998</v>
      </c>
      <c r="G118" s="41">
        <v>0.193</v>
      </c>
      <c r="H118" s="103">
        <v>74144</v>
      </c>
      <c r="I118" s="103">
        <v>25209</v>
      </c>
      <c r="J118" s="103">
        <v>1482</v>
      </c>
      <c r="K118" s="115">
        <v>100835</v>
      </c>
    </row>
    <row r="119" spans="1:11" ht="17.100000000000001" customHeight="1" x14ac:dyDescent="0.25">
      <c r="A119" s="5" t="s">
        <v>528</v>
      </c>
      <c r="B119" s="74" t="s">
        <v>3243</v>
      </c>
      <c r="C119" s="2">
        <v>600109372</v>
      </c>
      <c r="D119" s="2" t="s">
        <v>1746</v>
      </c>
      <c r="E119" s="32">
        <v>1</v>
      </c>
      <c r="F119" s="67">
        <v>0.20899999999999999</v>
      </c>
      <c r="G119" s="41">
        <v>0.13900000000000001</v>
      </c>
      <c r="H119" s="103">
        <v>53435</v>
      </c>
      <c r="I119" s="103">
        <v>18168</v>
      </c>
      <c r="J119" s="103">
        <v>1068</v>
      </c>
      <c r="K119" s="115">
        <v>72671</v>
      </c>
    </row>
    <row r="120" spans="1:11" ht="17.100000000000001" customHeight="1" x14ac:dyDescent="0.25">
      <c r="A120" s="5" t="s">
        <v>532</v>
      </c>
      <c r="B120" s="74" t="s">
        <v>3244</v>
      </c>
      <c r="C120" s="2">
        <v>600109399</v>
      </c>
      <c r="D120" s="2" t="s">
        <v>1747</v>
      </c>
      <c r="E120" s="32">
        <v>1</v>
      </c>
      <c r="F120" s="67">
        <v>0.129</v>
      </c>
      <c r="G120" s="41">
        <v>8.5999999999999993E-2</v>
      </c>
      <c r="H120" s="103">
        <v>32981</v>
      </c>
      <c r="I120" s="103">
        <v>11214</v>
      </c>
      <c r="J120" s="103">
        <v>659</v>
      </c>
      <c r="K120" s="115">
        <v>44854</v>
      </c>
    </row>
    <row r="121" spans="1:11" ht="17.100000000000001" customHeight="1" x14ac:dyDescent="0.25">
      <c r="A121" s="5" t="s">
        <v>536</v>
      </c>
      <c r="B121" s="74" t="s">
        <v>3245</v>
      </c>
      <c r="C121" s="2">
        <v>600109402</v>
      </c>
      <c r="D121" s="2" t="s">
        <v>1748</v>
      </c>
      <c r="E121" s="32">
        <v>2</v>
      </c>
      <c r="F121" s="67">
        <v>0.80600000000000005</v>
      </c>
      <c r="G121" s="41">
        <v>0.53700000000000003</v>
      </c>
      <c r="H121" s="103">
        <v>206070</v>
      </c>
      <c r="I121" s="103">
        <v>70064</v>
      </c>
      <c r="J121" s="103">
        <v>4121</v>
      </c>
      <c r="K121" s="115">
        <v>280255</v>
      </c>
    </row>
    <row r="122" spans="1:11" ht="17.100000000000001" customHeight="1" x14ac:dyDescent="0.25">
      <c r="A122" s="5" t="s">
        <v>540</v>
      </c>
      <c r="B122" s="74" t="s">
        <v>3246</v>
      </c>
      <c r="C122" s="2">
        <v>600109411</v>
      </c>
      <c r="D122" s="2" t="s">
        <v>1749</v>
      </c>
      <c r="E122" s="32">
        <v>5</v>
      </c>
      <c r="F122" s="113">
        <v>1.23</v>
      </c>
      <c r="G122" s="179">
        <v>0.82</v>
      </c>
      <c r="H122" s="103">
        <v>314475</v>
      </c>
      <c r="I122" s="103">
        <v>106922</v>
      </c>
      <c r="J122" s="103">
        <v>6289</v>
      </c>
      <c r="K122" s="115">
        <v>427686</v>
      </c>
    </row>
    <row r="123" spans="1:11" ht="17.100000000000001" customHeight="1" x14ac:dyDescent="0.25">
      <c r="A123" s="5" t="s">
        <v>544</v>
      </c>
      <c r="B123" s="74" t="s">
        <v>3247</v>
      </c>
      <c r="C123" s="2">
        <v>600109437</v>
      </c>
      <c r="D123" s="2" t="s">
        <v>1750</v>
      </c>
      <c r="E123" s="32">
        <v>1</v>
      </c>
      <c r="F123" s="67">
        <v>0.25800000000000001</v>
      </c>
      <c r="G123" s="41">
        <v>0.17199999999999999</v>
      </c>
      <c r="H123" s="103">
        <v>65963</v>
      </c>
      <c r="I123" s="103">
        <v>22427</v>
      </c>
      <c r="J123" s="103">
        <v>1319</v>
      </c>
      <c r="K123" s="115">
        <v>89709</v>
      </c>
    </row>
    <row r="124" spans="1:11" ht="17.100000000000001" customHeight="1" x14ac:dyDescent="0.25">
      <c r="A124" s="5" t="s">
        <v>548</v>
      </c>
      <c r="B124" s="74" t="s">
        <v>3248</v>
      </c>
      <c r="C124" s="2">
        <v>600109518</v>
      </c>
      <c r="D124" s="2" t="s">
        <v>1751</v>
      </c>
      <c r="E124" s="32">
        <v>4</v>
      </c>
      <c r="F124" s="67">
        <v>0.40300000000000002</v>
      </c>
      <c r="G124" s="41">
        <v>0.26900000000000002</v>
      </c>
      <c r="H124" s="103">
        <v>103035</v>
      </c>
      <c r="I124" s="103">
        <v>35032</v>
      </c>
      <c r="J124" s="103">
        <v>2060</v>
      </c>
      <c r="K124" s="115">
        <v>140127</v>
      </c>
    </row>
    <row r="125" spans="1:11" ht="17.100000000000001" customHeight="1" x14ac:dyDescent="0.25">
      <c r="A125" s="5" t="s">
        <v>552</v>
      </c>
      <c r="B125" s="74" t="s">
        <v>3249</v>
      </c>
      <c r="C125" s="2">
        <v>600109585</v>
      </c>
      <c r="D125" s="2" t="s">
        <v>1752</v>
      </c>
      <c r="E125" s="32">
        <v>6</v>
      </c>
      <c r="F125" s="67">
        <v>0.27400000000000002</v>
      </c>
      <c r="G125" s="41">
        <v>0.183</v>
      </c>
      <c r="H125" s="103">
        <v>70054</v>
      </c>
      <c r="I125" s="103">
        <v>23818</v>
      </c>
      <c r="J125" s="103">
        <v>1401</v>
      </c>
      <c r="K125" s="115">
        <v>95273</v>
      </c>
    </row>
    <row r="126" spans="1:11" ht="17.100000000000001" customHeight="1" x14ac:dyDescent="0.25">
      <c r="A126" s="5" t="s">
        <v>556</v>
      </c>
      <c r="B126" s="74" t="s">
        <v>3250</v>
      </c>
      <c r="C126" s="2">
        <v>600109593</v>
      </c>
      <c r="D126" s="2" t="s">
        <v>1753</v>
      </c>
      <c r="E126" s="32">
        <v>2</v>
      </c>
      <c r="F126" s="67">
        <v>9.6000000000000002E-2</v>
      </c>
      <c r="G126" s="41">
        <v>6.4000000000000001E-2</v>
      </c>
      <c r="H126" s="103">
        <v>24544</v>
      </c>
      <c r="I126" s="103">
        <v>8345</v>
      </c>
      <c r="J126" s="103">
        <v>490</v>
      </c>
      <c r="K126" s="115">
        <v>33379</v>
      </c>
    </row>
    <row r="127" spans="1:11" ht="17.100000000000001" customHeight="1" x14ac:dyDescent="0.25">
      <c r="A127" s="5" t="s">
        <v>560</v>
      </c>
      <c r="B127" s="74" t="s">
        <v>3251</v>
      </c>
      <c r="C127" s="2">
        <v>600109607</v>
      </c>
      <c r="D127" s="2" t="s">
        <v>1754</v>
      </c>
      <c r="E127" s="32">
        <v>1</v>
      </c>
      <c r="F127" s="67">
        <v>0.25</v>
      </c>
      <c r="G127" s="41">
        <v>0.16700000000000001</v>
      </c>
      <c r="H127" s="103">
        <v>63918</v>
      </c>
      <c r="I127" s="103">
        <v>21732</v>
      </c>
      <c r="J127" s="103">
        <v>1278</v>
      </c>
      <c r="K127" s="115">
        <v>86928</v>
      </c>
    </row>
    <row r="128" spans="1:11" ht="17.100000000000001" customHeight="1" x14ac:dyDescent="0.25">
      <c r="A128" s="5" t="s">
        <v>564</v>
      </c>
      <c r="B128" s="74" t="s">
        <v>3252</v>
      </c>
      <c r="C128" s="2">
        <v>600109631</v>
      </c>
      <c r="D128" s="2" t="s">
        <v>1755</v>
      </c>
      <c r="E128" s="32">
        <v>1</v>
      </c>
      <c r="F128" s="67">
        <v>0.28999999999999998</v>
      </c>
      <c r="G128" s="41">
        <v>0.193</v>
      </c>
      <c r="H128" s="103">
        <v>74144</v>
      </c>
      <c r="I128" s="103">
        <v>25209</v>
      </c>
      <c r="J128" s="103">
        <v>1482</v>
      </c>
      <c r="K128" s="115">
        <v>100835</v>
      </c>
    </row>
    <row r="129" spans="1:11" ht="17.100000000000001" customHeight="1" x14ac:dyDescent="0.25">
      <c r="A129" s="5" t="s">
        <v>568</v>
      </c>
      <c r="B129" s="74" t="s">
        <v>3253</v>
      </c>
      <c r="C129" s="2">
        <v>600109658</v>
      </c>
      <c r="D129" s="2" t="s">
        <v>1756</v>
      </c>
      <c r="E129" s="32">
        <v>1</v>
      </c>
      <c r="F129" s="67">
        <v>0.20899999999999999</v>
      </c>
      <c r="G129" s="41">
        <v>0.13900000000000001</v>
      </c>
      <c r="H129" s="103">
        <v>53435</v>
      </c>
      <c r="I129" s="103">
        <v>18168</v>
      </c>
      <c r="J129" s="103">
        <v>1068</v>
      </c>
      <c r="K129" s="115">
        <v>72671</v>
      </c>
    </row>
    <row r="130" spans="1:11" ht="17.100000000000001" customHeight="1" x14ac:dyDescent="0.25">
      <c r="A130" s="5" t="s">
        <v>572</v>
      </c>
      <c r="B130" s="74" t="s">
        <v>3254</v>
      </c>
      <c r="C130" s="2">
        <v>600109674</v>
      </c>
      <c r="D130" s="2" t="s">
        <v>1757</v>
      </c>
      <c r="E130" s="32">
        <v>1</v>
      </c>
      <c r="F130" s="67">
        <v>0.129</v>
      </c>
      <c r="G130" s="41">
        <v>8.5999999999999993E-2</v>
      </c>
      <c r="H130" s="103">
        <v>32981</v>
      </c>
      <c r="I130" s="103">
        <v>11214</v>
      </c>
      <c r="J130" s="103">
        <v>659</v>
      </c>
      <c r="K130" s="115">
        <v>44854</v>
      </c>
    </row>
    <row r="131" spans="1:11" ht="17.100000000000001" customHeight="1" x14ac:dyDescent="0.25">
      <c r="A131" s="5" t="s">
        <v>576</v>
      </c>
      <c r="B131" s="74" t="s">
        <v>3255</v>
      </c>
      <c r="C131" s="2">
        <v>600109682</v>
      </c>
      <c r="D131" s="2" t="s">
        <v>1758</v>
      </c>
      <c r="E131" s="32">
        <v>2</v>
      </c>
      <c r="F131" s="67">
        <v>0.80600000000000005</v>
      </c>
      <c r="G131" s="41">
        <v>0.53700000000000003</v>
      </c>
      <c r="H131" s="103">
        <v>206070</v>
      </c>
      <c r="I131" s="103">
        <v>70064</v>
      </c>
      <c r="J131" s="103">
        <v>4121</v>
      </c>
      <c r="K131" s="115">
        <v>280255</v>
      </c>
    </row>
    <row r="132" spans="1:11" ht="17.100000000000001" customHeight="1" x14ac:dyDescent="0.25">
      <c r="A132" s="5" t="s">
        <v>580</v>
      </c>
      <c r="B132" s="74" t="s">
        <v>3256</v>
      </c>
      <c r="C132" s="2">
        <v>600109691</v>
      </c>
      <c r="D132" s="2" t="s">
        <v>1759</v>
      </c>
      <c r="E132" s="32">
        <v>4</v>
      </c>
      <c r="F132" s="67">
        <v>0.998</v>
      </c>
      <c r="G132" s="41">
        <v>0.66500000000000004</v>
      </c>
      <c r="H132" s="103">
        <v>255159</v>
      </c>
      <c r="I132" s="103">
        <v>86754</v>
      </c>
      <c r="J132" s="103">
        <v>5103</v>
      </c>
      <c r="K132" s="115">
        <v>347016</v>
      </c>
    </row>
    <row r="133" spans="1:11" ht="17.100000000000001" customHeight="1" x14ac:dyDescent="0.25">
      <c r="A133" s="5" t="s">
        <v>583</v>
      </c>
      <c r="B133" s="74" t="s">
        <v>3257</v>
      </c>
      <c r="C133" s="2">
        <v>600109704</v>
      </c>
      <c r="D133" s="2" t="s">
        <v>1760</v>
      </c>
      <c r="E133" s="32">
        <v>2</v>
      </c>
      <c r="F133" s="67">
        <v>6.4000000000000001E-2</v>
      </c>
      <c r="G133" s="41">
        <v>4.2999999999999997E-2</v>
      </c>
      <c r="H133" s="103">
        <v>16363</v>
      </c>
      <c r="I133" s="103">
        <v>5563</v>
      </c>
      <c r="J133" s="103">
        <v>327</v>
      </c>
      <c r="K133" s="115">
        <v>22253</v>
      </c>
    </row>
    <row r="134" spans="1:11" ht="17.100000000000001" customHeight="1" x14ac:dyDescent="0.25">
      <c r="A134" s="5" t="s">
        <v>587</v>
      </c>
      <c r="B134" s="74" t="s">
        <v>3258</v>
      </c>
      <c r="C134" s="2">
        <v>600109721</v>
      </c>
      <c r="D134" s="2" t="s">
        <v>1761</v>
      </c>
      <c r="E134" s="32">
        <v>2</v>
      </c>
      <c r="F134" s="67">
        <v>0.56499999999999995</v>
      </c>
      <c r="G134" s="41">
        <v>0.377</v>
      </c>
      <c r="H134" s="103">
        <v>144454</v>
      </c>
      <c r="I134" s="103">
        <v>49114</v>
      </c>
      <c r="J134" s="103">
        <v>2889</v>
      </c>
      <c r="K134" s="115">
        <v>196457</v>
      </c>
    </row>
    <row r="135" spans="1:11" ht="17.100000000000001" customHeight="1" x14ac:dyDescent="0.25">
      <c r="A135" s="5" t="s">
        <v>591</v>
      </c>
      <c r="B135" s="74" t="s">
        <v>3259</v>
      </c>
      <c r="C135" s="2">
        <v>600109755</v>
      </c>
      <c r="D135" s="2" t="s">
        <v>1762</v>
      </c>
      <c r="E135" s="32">
        <v>1</v>
      </c>
      <c r="F135" s="67">
        <v>6.5000000000000002E-2</v>
      </c>
      <c r="G135" s="41">
        <v>4.2999999999999997E-2</v>
      </c>
      <c r="H135" s="103">
        <v>16619</v>
      </c>
      <c r="I135" s="103">
        <v>5650</v>
      </c>
      <c r="J135" s="103">
        <v>332</v>
      </c>
      <c r="K135" s="115">
        <v>22601</v>
      </c>
    </row>
    <row r="136" spans="1:11" ht="17.100000000000001" customHeight="1" x14ac:dyDescent="0.25">
      <c r="A136" s="5" t="s">
        <v>595</v>
      </c>
      <c r="B136" s="74" t="s">
        <v>3260</v>
      </c>
      <c r="C136" s="2">
        <v>600109861</v>
      </c>
      <c r="D136" s="2" t="s">
        <v>1763</v>
      </c>
      <c r="E136" s="32">
        <v>1</v>
      </c>
      <c r="F136" s="67">
        <v>0.13</v>
      </c>
      <c r="G136" s="41">
        <v>8.6999999999999994E-2</v>
      </c>
      <c r="H136" s="103">
        <v>33237</v>
      </c>
      <c r="I136" s="103">
        <v>11301</v>
      </c>
      <c r="J136" s="103">
        <v>664</v>
      </c>
      <c r="K136" s="115">
        <v>45202</v>
      </c>
    </row>
    <row r="137" spans="1:11" ht="17.100000000000001" customHeight="1" x14ac:dyDescent="0.25">
      <c r="A137" s="5" t="s">
        <v>597</v>
      </c>
      <c r="B137" s="74" t="s">
        <v>3261</v>
      </c>
      <c r="C137" s="2">
        <v>600109879</v>
      </c>
      <c r="D137" s="2" t="s">
        <v>1764</v>
      </c>
      <c r="E137" s="32">
        <v>1</v>
      </c>
      <c r="F137" s="67">
        <v>1.6E-2</v>
      </c>
      <c r="G137" s="41">
        <v>1.0999999999999999E-2</v>
      </c>
      <c r="H137" s="103">
        <v>4091</v>
      </c>
      <c r="I137" s="103">
        <v>1391</v>
      </c>
      <c r="J137" s="103">
        <v>81</v>
      </c>
      <c r="K137" s="115">
        <v>5563</v>
      </c>
    </row>
    <row r="138" spans="1:11" ht="17.100000000000001" customHeight="1" x14ac:dyDescent="0.25">
      <c r="A138" s="5" t="s">
        <v>601</v>
      </c>
      <c r="B138" s="74" t="s">
        <v>3262</v>
      </c>
      <c r="C138" s="2">
        <v>600109917</v>
      </c>
      <c r="D138" s="2" t="s">
        <v>1765</v>
      </c>
      <c r="E138" s="32">
        <v>1</v>
      </c>
      <c r="F138" s="67">
        <v>0.28999999999999998</v>
      </c>
      <c r="G138" s="41">
        <v>0.193</v>
      </c>
      <c r="H138" s="103">
        <v>74144</v>
      </c>
      <c r="I138" s="103">
        <v>25209</v>
      </c>
      <c r="J138" s="103">
        <v>1482</v>
      </c>
      <c r="K138" s="115">
        <v>100835</v>
      </c>
    </row>
    <row r="139" spans="1:11" ht="17.100000000000001" customHeight="1" x14ac:dyDescent="0.25">
      <c r="A139" s="5" t="s">
        <v>603</v>
      </c>
      <c r="B139" s="74" t="s">
        <v>3263</v>
      </c>
      <c r="C139" s="2">
        <v>600109933</v>
      </c>
      <c r="D139" s="2" t="s">
        <v>1766</v>
      </c>
      <c r="E139" s="32">
        <v>1</v>
      </c>
      <c r="F139" s="67">
        <v>0.25</v>
      </c>
      <c r="G139" s="41">
        <v>0.16700000000000001</v>
      </c>
      <c r="H139" s="103">
        <v>63918</v>
      </c>
      <c r="I139" s="103">
        <v>21732</v>
      </c>
      <c r="J139" s="103">
        <v>1278</v>
      </c>
      <c r="K139" s="115">
        <v>86928</v>
      </c>
    </row>
    <row r="140" spans="1:11" ht="17.100000000000001" customHeight="1" x14ac:dyDescent="0.25">
      <c r="A140" s="5" t="s">
        <v>605</v>
      </c>
      <c r="B140" s="74" t="s">
        <v>3264</v>
      </c>
      <c r="C140" s="2">
        <v>600109950</v>
      </c>
      <c r="D140" s="2" t="s">
        <v>1767</v>
      </c>
      <c r="E140" s="32">
        <v>1</v>
      </c>
      <c r="F140" s="67">
        <v>4.8000000000000001E-2</v>
      </c>
      <c r="G140" s="41">
        <v>3.2000000000000001E-2</v>
      </c>
      <c r="H140" s="103">
        <v>12272</v>
      </c>
      <c r="I140" s="103">
        <v>4172</v>
      </c>
      <c r="J140" s="103">
        <v>245</v>
      </c>
      <c r="K140" s="115">
        <v>16689</v>
      </c>
    </row>
    <row r="141" spans="1:11" ht="17.100000000000001" customHeight="1" x14ac:dyDescent="0.25">
      <c r="A141" s="5" t="s">
        <v>607</v>
      </c>
      <c r="B141" s="74" t="s">
        <v>3265</v>
      </c>
      <c r="C141" s="2">
        <v>600110168</v>
      </c>
      <c r="D141" s="2" t="s">
        <v>1768</v>
      </c>
      <c r="E141" s="32">
        <v>1</v>
      </c>
      <c r="F141" s="67">
        <v>0.156</v>
      </c>
      <c r="G141" s="41">
        <v>0.104</v>
      </c>
      <c r="H141" s="103">
        <v>39885</v>
      </c>
      <c r="I141" s="103">
        <v>13561</v>
      </c>
      <c r="J141" s="103">
        <v>797</v>
      </c>
      <c r="K141" s="115">
        <v>54243</v>
      </c>
    </row>
    <row r="142" spans="1:11" ht="17.100000000000001" customHeight="1" x14ac:dyDescent="0.25">
      <c r="A142" s="5" t="s">
        <v>609</v>
      </c>
      <c r="B142" s="74" t="s">
        <v>3266</v>
      </c>
      <c r="C142" s="2">
        <v>600110222</v>
      </c>
      <c r="D142" s="2" t="s">
        <v>1769</v>
      </c>
      <c r="E142" s="32">
        <v>3</v>
      </c>
      <c r="F142" s="67">
        <v>0.61299999999999999</v>
      </c>
      <c r="G142" s="41">
        <v>0.40899999999999997</v>
      </c>
      <c r="H142" s="103">
        <v>156726</v>
      </c>
      <c r="I142" s="103">
        <v>53287</v>
      </c>
      <c r="J142" s="103">
        <v>3134</v>
      </c>
      <c r="K142" s="115">
        <v>213147</v>
      </c>
    </row>
    <row r="143" spans="1:11" ht="17.100000000000001" customHeight="1" x14ac:dyDescent="0.25">
      <c r="A143" s="5" t="s">
        <v>613</v>
      </c>
      <c r="B143" s="74" t="s">
        <v>3267</v>
      </c>
      <c r="C143" s="2">
        <v>600110371</v>
      </c>
      <c r="D143" s="2" t="s">
        <v>1770</v>
      </c>
      <c r="E143" s="32">
        <v>3</v>
      </c>
      <c r="F143" s="67">
        <v>0.96699999999999997</v>
      </c>
      <c r="G143" s="41">
        <v>0.64500000000000002</v>
      </c>
      <c r="H143" s="103">
        <v>247233</v>
      </c>
      <c r="I143" s="103">
        <v>84059</v>
      </c>
      <c r="J143" s="103">
        <v>4944</v>
      </c>
      <c r="K143" s="115">
        <v>336236</v>
      </c>
    </row>
    <row r="144" spans="1:11" ht="17.100000000000001" customHeight="1" x14ac:dyDescent="0.25">
      <c r="A144" s="5" t="s">
        <v>617</v>
      </c>
      <c r="B144" s="74" t="s">
        <v>3268</v>
      </c>
      <c r="C144" s="2">
        <v>600110419</v>
      </c>
      <c r="D144" s="2" t="s">
        <v>1771</v>
      </c>
      <c r="E144" s="32">
        <v>3</v>
      </c>
      <c r="F144" s="67">
        <v>1.194</v>
      </c>
      <c r="G144" s="41">
        <v>0.79600000000000004</v>
      </c>
      <c r="H144" s="103">
        <v>305270</v>
      </c>
      <c r="I144" s="103">
        <v>103792</v>
      </c>
      <c r="J144" s="103">
        <v>6105</v>
      </c>
      <c r="K144" s="115">
        <v>415167</v>
      </c>
    </row>
    <row r="145" spans="1:11" ht="17.100000000000001" customHeight="1" x14ac:dyDescent="0.25">
      <c r="A145" s="5" t="s">
        <v>621</v>
      </c>
      <c r="B145" s="74" t="s">
        <v>3269</v>
      </c>
      <c r="C145" s="2">
        <v>600110427</v>
      </c>
      <c r="D145" s="2" t="s">
        <v>1772</v>
      </c>
      <c r="E145" s="32">
        <v>1</v>
      </c>
      <c r="F145" s="67">
        <v>0.14499999999999999</v>
      </c>
      <c r="G145" s="41">
        <v>9.7000000000000003E-2</v>
      </c>
      <c r="H145" s="103">
        <v>37072</v>
      </c>
      <c r="I145" s="103">
        <v>12604</v>
      </c>
      <c r="J145" s="103">
        <v>741</v>
      </c>
      <c r="K145" s="115">
        <v>50417</v>
      </c>
    </row>
    <row r="146" spans="1:11" ht="17.100000000000001" customHeight="1" x14ac:dyDescent="0.25">
      <c r="A146" s="5" t="s">
        <v>625</v>
      </c>
      <c r="B146" s="74" t="s">
        <v>3270</v>
      </c>
      <c r="C146" s="2">
        <v>600110435</v>
      </c>
      <c r="D146" s="2" t="s">
        <v>1773</v>
      </c>
      <c r="E146" s="32">
        <v>3</v>
      </c>
      <c r="F146" s="67">
        <v>0.34599999999999997</v>
      </c>
      <c r="G146" s="41">
        <v>0.23100000000000001</v>
      </c>
      <c r="H146" s="103">
        <v>88462</v>
      </c>
      <c r="I146" s="103">
        <v>30077</v>
      </c>
      <c r="J146" s="103">
        <v>1769</v>
      </c>
      <c r="K146" s="115">
        <v>120308</v>
      </c>
    </row>
    <row r="147" spans="1:11" ht="17.100000000000001" customHeight="1" x14ac:dyDescent="0.25">
      <c r="A147" s="5" t="s">
        <v>629</v>
      </c>
      <c r="B147" s="74" t="s">
        <v>3271</v>
      </c>
      <c r="C147" s="2">
        <v>600110451</v>
      </c>
      <c r="D147" s="2" t="s">
        <v>1774</v>
      </c>
      <c r="E147" s="32">
        <v>1</v>
      </c>
      <c r="F147" s="67">
        <v>0.40300000000000002</v>
      </c>
      <c r="G147" s="41">
        <v>0.26900000000000002</v>
      </c>
      <c r="H147" s="103">
        <v>103035</v>
      </c>
      <c r="I147" s="103">
        <v>35032</v>
      </c>
      <c r="J147" s="103">
        <v>2060</v>
      </c>
      <c r="K147" s="115">
        <v>140127</v>
      </c>
    </row>
    <row r="148" spans="1:11" ht="17.100000000000001" customHeight="1" x14ac:dyDescent="0.25">
      <c r="A148" s="5" t="s">
        <v>631</v>
      </c>
      <c r="B148" s="74" t="s">
        <v>3272</v>
      </c>
      <c r="C148" s="2">
        <v>600110486</v>
      </c>
      <c r="D148" s="2" t="s">
        <v>1775</v>
      </c>
      <c r="E148" s="32">
        <v>2</v>
      </c>
      <c r="F148" s="67">
        <v>0.64500000000000002</v>
      </c>
      <c r="G148" s="41">
        <v>0.43</v>
      </c>
      <c r="H148" s="103">
        <v>164907</v>
      </c>
      <c r="I148" s="103">
        <v>56068</v>
      </c>
      <c r="J148" s="103">
        <v>3298</v>
      </c>
      <c r="K148" s="115">
        <v>224273</v>
      </c>
    </row>
    <row r="149" spans="1:11" ht="17.100000000000001" customHeight="1" x14ac:dyDescent="0.25">
      <c r="A149" s="5" t="s">
        <v>634</v>
      </c>
      <c r="B149" s="74" t="s">
        <v>3273</v>
      </c>
      <c r="C149" s="2">
        <v>600110575</v>
      </c>
      <c r="D149" s="2" t="s">
        <v>1776</v>
      </c>
      <c r="E149" s="32">
        <v>1</v>
      </c>
      <c r="F149" s="113">
        <v>0.40300000000000002</v>
      </c>
      <c r="G149" s="179">
        <v>0.26900000000000002</v>
      </c>
      <c r="H149" s="103">
        <v>103035</v>
      </c>
      <c r="I149" s="103">
        <v>35032</v>
      </c>
      <c r="J149" s="103">
        <v>2060</v>
      </c>
      <c r="K149" s="115">
        <v>140127</v>
      </c>
    </row>
    <row r="150" spans="1:11" ht="17.100000000000001" customHeight="1" x14ac:dyDescent="0.25">
      <c r="A150" s="5" t="s">
        <v>636</v>
      </c>
      <c r="B150" s="74" t="s">
        <v>3274</v>
      </c>
      <c r="C150" s="2">
        <v>600110648</v>
      </c>
      <c r="D150" s="2" t="s">
        <v>1777</v>
      </c>
      <c r="E150" s="32">
        <v>2</v>
      </c>
      <c r="F150" s="67">
        <v>0.19400000000000001</v>
      </c>
      <c r="G150" s="41">
        <v>0.129</v>
      </c>
      <c r="H150" s="103">
        <v>49600</v>
      </c>
      <c r="I150" s="103">
        <v>16864</v>
      </c>
      <c r="J150" s="103">
        <v>992</v>
      </c>
      <c r="K150" s="115">
        <v>67456</v>
      </c>
    </row>
    <row r="151" spans="1:11" ht="17.100000000000001" customHeight="1" x14ac:dyDescent="0.25">
      <c r="A151" s="5" t="s">
        <v>638</v>
      </c>
      <c r="B151" s="74" t="s">
        <v>3275</v>
      </c>
      <c r="C151" s="2">
        <v>600110664</v>
      </c>
      <c r="D151" s="2" t="s">
        <v>1778</v>
      </c>
      <c r="E151" s="32">
        <v>2</v>
      </c>
      <c r="F151" s="67">
        <v>0.80600000000000005</v>
      </c>
      <c r="G151" s="41">
        <v>0.53700000000000003</v>
      </c>
      <c r="H151" s="103">
        <v>206070</v>
      </c>
      <c r="I151" s="103">
        <v>70064</v>
      </c>
      <c r="J151" s="103">
        <v>4121</v>
      </c>
      <c r="K151" s="115">
        <v>280255</v>
      </c>
    </row>
    <row r="152" spans="1:11" ht="17.100000000000001" customHeight="1" x14ac:dyDescent="0.25">
      <c r="A152" s="5" t="s">
        <v>640</v>
      </c>
      <c r="B152" s="74" t="s">
        <v>3276</v>
      </c>
      <c r="C152" s="2">
        <v>600110699</v>
      </c>
      <c r="D152" s="2" t="s">
        <v>1779</v>
      </c>
      <c r="E152" s="32">
        <v>2</v>
      </c>
      <c r="F152" s="67">
        <v>0.67</v>
      </c>
      <c r="G152" s="41">
        <v>0.44700000000000001</v>
      </c>
      <c r="H152" s="103">
        <v>171299</v>
      </c>
      <c r="I152" s="103">
        <v>58242</v>
      </c>
      <c r="J152" s="103">
        <v>3425</v>
      </c>
      <c r="K152" s="115">
        <v>232966</v>
      </c>
    </row>
    <row r="153" spans="1:11" ht="17.100000000000001" customHeight="1" x14ac:dyDescent="0.25">
      <c r="A153" s="5" t="s">
        <v>644</v>
      </c>
      <c r="B153" s="74" t="s">
        <v>3277</v>
      </c>
      <c r="C153" s="2">
        <v>600110931</v>
      </c>
      <c r="D153" s="2" t="s">
        <v>1780</v>
      </c>
      <c r="E153" s="32">
        <v>2</v>
      </c>
      <c r="F153" s="67">
        <v>0.48399999999999999</v>
      </c>
      <c r="G153" s="41">
        <v>0.32300000000000001</v>
      </c>
      <c r="H153" s="103">
        <v>123744</v>
      </c>
      <c r="I153" s="103">
        <v>42073</v>
      </c>
      <c r="J153" s="103">
        <v>2474</v>
      </c>
      <c r="K153" s="115">
        <v>168291</v>
      </c>
    </row>
    <row r="154" spans="1:11" ht="17.100000000000001" customHeight="1" x14ac:dyDescent="0.25">
      <c r="A154" s="5" t="s">
        <v>646</v>
      </c>
      <c r="B154" s="74" t="s">
        <v>3278</v>
      </c>
      <c r="C154" s="2">
        <v>600111113</v>
      </c>
      <c r="D154" s="2" t="s">
        <v>1781</v>
      </c>
      <c r="E154" s="32">
        <v>4</v>
      </c>
      <c r="F154" s="67">
        <v>1.244</v>
      </c>
      <c r="G154" s="41">
        <v>0.82899999999999996</v>
      </c>
      <c r="H154" s="103">
        <v>318054</v>
      </c>
      <c r="I154" s="103">
        <v>108138</v>
      </c>
      <c r="J154" s="103">
        <v>6361</v>
      </c>
      <c r="K154" s="115">
        <v>432553</v>
      </c>
    </row>
    <row r="155" spans="1:11" ht="17.100000000000001" customHeight="1" x14ac:dyDescent="0.25">
      <c r="A155" s="5" t="s">
        <v>648</v>
      </c>
      <c r="B155" s="74" t="s">
        <v>3279</v>
      </c>
      <c r="C155" s="2">
        <v>600111199</v>
      </c>
      <c r="D155" s="2" t="s">
        <v>1782</v>
      </c>
      <c r="E155" s="32">
        <v>1</v>
      </c>
      <c r="F155" s="67">
        <v>0.40300000000000002</v>
      </c>
      <c r="G155" s="41">
        <v>0.26900000000000002</v>
      </c>
      <c r="H155" s="103">
        <v>103035</v>
      </c>
      <c r="I155" s="103">
        <v>35032</v>
      </c>
      <c r="J155" s="103">
        <v>2060</v>
      </c>
      <c r="K155" s="115">
        <v>140127</v>
      </c>
    </row>
    <row r="156" spans="1:11" ht="17.100000000000001" customHeight="1" x14ac:dyDescent="0.25">
      <c r="A156" s="5" t="s">
        <v>651</v>
      </c>
      <c r="B156" s="74" t="s">
        <v>3280</v>
      </c>
      <c r="C156" s="2">
        <v>600111202</v>
      </c>
      <c r="D156" s="2" t="s">
        <v>1783</v>
      </c>
      <c r="E156" s="32">
        <v>2</v>
      </c>
      <c r="F156" s="113">
        <v>0.80600000000000005</v>
      </c>
      <c r="G156" s="179">
        <v>0.53700000000000003</v>
      </c>
      <c r="H156" s="103">
        <v>206070</v>
      </c>
      <c r="I156" s="103">
        <v>70064</v>
      </c>
      <c r="J156" s="103">
        <v>4121</v>
      </c>
      <c r="K156" s="115">
        <v>280255</v>
      </c>
    </row>
    <row r="157" spans="1:11" ht="17.100000000000001" customHeight="1" x14ac:dyDescent="0.25">
      <c r="A157" s="5" t="s">
        <v>653</v>
      </c>
      <c r="B157" s="74" t="s">
        <v>3281</v>
      </c>
      <c r="C157" s="2">
        <v>600111229</v>
      </c>
      <c r="D157" s="2" t="s">
        <v>1784</v>
      </c>
      <c r="E157" s="32">
        <v>1</v>
      </c>
      <c r="F157" s="67">
        <v>0.40300000000000002</v>
      </c>
      <c r="G157" s="41">
        <v>0.26900000000000002</v>
      </c>
      <c r="H157" s="103">
        <v>103035</v>
      </c>
      <c r="I157" s="103">
        <v>35032</v>
      </c>
      <c r="J157" s="103">
        <v>2060</v>
      </c>
      <c r="K157" s="115">
        <v>140127</v>
      </c>
    </row>
    <row r="158" spans="1:11" ht="17.100000000000001" customHeight="1" x14ac:dyDescent="0.25">
      <c r="A158" s="5" t="s">
        <v>655</v>
      </c>
      <c r="B158" s="74" t="s">
        <v>3282</v>
      </c>
      <c r="C158" s="2">
        <v>600111245</v>
      </c>
      <c r="D158" s="2" t="s">
        <v>1785</v>
      </c>
      <c r="E158" s="32">
        <v>3</v>
      </c>
      <c r="F158" s="67">
        <v>0.17699999999999999</v>
      </c>
      <c r="G158" s="41">
        <v>0.11799999999999999</v>
      </c>
      <c r="H158" s="103">
        <v>45254</v>
      </c>
      <c r="I158" s="103">
        <v>15386</v>
      </c>
      <c r="J158" s="103">
        <v>905</v>
      </c>
      <c r="K158" s="115">
        <v>61545</v>
      </c>
    </row>
    <row r="159" spans="1:11" ht="17.100000000000001" customHeight="1" x14ac:dyDescent="0.25">
      <c r="A159" s="5" t="s">
        <v>657</v>
      </c>
      <c r="B159" s="74" t="s">
        <v>3283</v>
      </c>
      <c r="C159" s="2">
        <v>600111253</v>
      </c>
      <c r="D159" s="2" t="s">
        <v>1786</v>
      </c>
      <c r="E159" s="32">
        <v>1</v>
      </c>
      <c r="F159" s="67">
        <v>0.161</v>
      </c>
      <c r="G159" s="41">
        <v>0.107</v>
      </c>
      <c r="H159" s="103">
        <v>41163</v>
      </c>
      <c r="I159" s="103">
        <v>13995</v>
      </c>
      <c r="J159" s="103">
        <v>823</v>
      </c>
      <c r="K159" s="115">
        <v>55981</v>
      </c>
    </row>
    <row r="160" spans="1:11" ht="17.100000000000001" customHeight="1" x14ac:dyDescent="0.25">
      <c r="A160" s="5" t="s">
        <v>659</v>
      </c>
      <c r="B160" s="74" t="s">
        <v>3284</v>
      </c>
      <c r="C160" s="2">
        <v>600111318</v>
      </c>
      <c r="D160" s="2" t="s">
        <v>1787</v>
      </c>
      <c r="E160" s="32">
        <v>1</v>
      </c>
      <c r="F160" s="67">
        <v>0.28999999999999998</v>
      </c>
      <c r="G160" s="41">
        <v>0.193</v>
      </c>
      <c r="H160" s="103">
        <v>74144</v>
      </c>
      <c r="I160" s="103">
        <v>25209</v>
      </c>
      <c r="J160" s="103">
        <v>1482</v>
      </c>
      <c r="K160" s="115">
        <v>100835</v>
      </c>
    </row>
    <row r="161" spans="1:11" ht="17.100000000000001" customHeight="1" x14ac:dyDescent="0.25">
      <c r="A161" s="5" t="s">
        <v>663</v>
      </c>
      <c r="B161" s="74" t="s">
        <v>3285</v>
      </c>
      <c r="C161" s="2">
        <v>600111377</v>
      </c>
      <c r="D161" s="2" t="s">
        <v>1788</v>
      </c>
      <c r="E161" s="32">
        <v>2</v>
      </c>
      <c r="F161" s="67">
        <v>0.31</v>
      </c>
      <c r="G161" s="41">
        <v>0.20699999999999999</v>
      </c>
      <c r="H161" s="103">
        <v>79258</v>
      </c>
      <c r="I161" s="103">
        <v>26948</v>
      </c>
      <c r="J161" s="103">
        <v>1585</v>
      </c>
      <c r="K161" s="115">
        <v>107791</v>
      </c>
    </row>
    <row r="162" spans="1:11" ht="17.100000000000001" customHeight="1" x14ac:dyDescent="0.25">
      <c r="A162" s="5" t="s">
        <v>667</v>
      </c>
      <c r="B162" s="74" t="s">
        <v>3286</v>
      </c>
      <c r="C162" s="2">
        <v>600111393</v>
      </c>
      <c r="D162" s="2" t="s">
        <v>1789</v>
      </c>
      <c r="E162" s="32">
        <v>1</v>
      </c>
      <c r="F162" s="67">
        <v>9.7000000000000003E-2</v>
      </c>
      <c r="G162" s="41">
        <v>6.5000000000000002E-2</v>
      </c>
      <c r="H162" s="103">
        <v>24800</v>
      </c>
      <c r="I162" s="103">
        <v>8432</v>
      </c>
      <c r="J162" s="103">
        <v>496</v>
      </c>
      <c r="K162" s="115">
        <v>33728</v>
      </c>
    </row>
    <row r="163" spans="1:11" ht="17.100000000000001" customHeight="1" x14ac:dyDescent="0.25">
      <c r="A163" s="5" t="s">
        <v>670</v>
      </c>
      <c r="B163" s="74" t="s">
        <v>3287</v>
      </c>
      <c r="C163" s="2">
        <v>600111440</v>
      </c>
      <c r="D163" s="2" t="s">
        <v>1790</v>
      </c>
      <c r="E163" s="32">
        <v>1</v>
      </c>
      <c r="F163" s="67">
        <v>0.20899999999999999</v>
      </c>
      <c r="G163" s="41">
        <v>0.13900000000000001</v>
      </c>
      <c r="H163" s="103">
        <v>53435</v>
      </c>
      <c r="I163" s="103">
        <v>18168</v>
      </c>
      <c r="J163" s="103">
        <v>1068</v>
      </c>
      <c r="K163" s="115">
        <v>72671</v>
      </c>
    </row>
    <row r="164" spans="1:11" ht="17.100000000000001" customHeight="1" x14ac:dyDescent="0.25">
      <c r="A164" s="5" t="s">
        <v>674</v>
      </c>
      <c r="B164" s="74" t="s">
        <v>3288</v>
      </c>
      <c r="C164" s="2">
        <v>600111458</v>
      </c>
      <c r="D164" s="2" t="s">
        <v>1791</v>
      </c>
      <c r="E164" s="32">
        <v>1</v>
      </c>
      <c r="F164" s="67">
        <v>0.4</v>
      </c>
      <c r="G164" s="41">
        <v>0.26700000000000002</v>
      </c>
      <c r="H164" s="103">
        <v>102268</v>
      </c>
      <c r="I164" s="103">
        <v>34771</v>
      </c>
      <c r="J164" s="103">
        <v>2045</v>
      </c>
      <c r="K164" s="115">
        <v>139084</v>
      </c>
    </row>
    <row r="165" spans="1:11" ht="17.100000000000001" customHeight="1" x14ac:dyDescent="0.25">
      <c r="A165" s="5" t="s">
        <v>676</v>
      </c>
      <c r="B165" s="74" t="s">
        <v>3289</v>
      </c>
      <c r="C165" s="2">
        <v>600111539</v>
      </c>
      <c r="D165" s="2" t="s">
        <v>1792</v>
      </c>
      <c r="E165" s="32">
        <v>1</v>
      </c>
      <c r="F165" s="67">
        <v>9.7000000000000003E-2</v>
      </c>
      <c r="G165" s="41">
        <v>6.5000000000000002E-2</v>
      </c>
      <c r="H165" s="103">
        <v>24800</v>
      </c>
      <c r="I165" s="103">
        <v>8432</v>
      </c>
      <c r="J165" s="103">
        <v>496</v>
      </c>
      <c r="K165" s="115">
        <v>33728</v>
      </c>
    </row>
    <row r="166" spans="1:11" ht="17.100000000000001" customHeight="1" x14ac:dyDescent="0.25">
      <c r="A166" s="5" t="s">
        <v>679</v>
      </c>
      <c r="B166" s="74" t="s">
        <v>3290</v>
      </c>
      <c r="C166" s="2">
        <v>600111555</v>
      </c>
      <c r="D166" s="2" t="s">
        <v>1793</v>
      </c>
      <c r="E166" s="32">
        <v>2</v>
      </c>
      <c r="F166" s="67">
        <v>0.80600000000000005</v>
      </c>
      <c r="G166" s="41">
        <v>0.53700000000000003</v>
      </c>
      <c r="H166" s="103">
        <v>206070</v>
      </c>
      <c r="I166" s="103">
        <v>70064</v>
      </c>
      <c r="J166" s="103">
        <v>4121</v>
      </c>
      <c r="K166" s="115">
        <v>280255</v>
      </c>
    </row>
    <row r="167" spans="1:11" ht="17.100000000000001" customHeight="1" x14ac:dyDescent="0.25">
      <c r="A167" s="5" t="s">
        <v>681</v>
      </c>
      <c r="B167" s="74" t="s">
        <v>3291</v>
      </c>
      <c r="C167" s="2">
        <v>600111563</v>
      </c>
      <c r="D167" s="2" t="s">
        <v>1794</v>
      </c>
      <c r="E167" s="32">
        <v>3</v>
      </c>
      <c r="F167" s="67">
        <v>1.2090000000000001</v>
      </c>
      <c r="G167" s="41">
        <v>0.80600000000000005</v>
      </c>
      <c r="H167" s="103">
        <v>309106</v>
      </c>
      <c r="I167" s="103">
        <v>105096</v>
      </c>
      <c r="J167" s="103">
        <v>6182</v>
      </c>
      <c r="K167" s="115">
        <v>420384</v>
      </c>
    </row>
    <row r="168" spans="1:11" ht="17.100000000000001" customHeight="1" x14ac:dyDescent="0.25">
      <c r="A168" s="5" t="s">
        <v>683</v>
      </c>
      <c r="B168" s="74" t="s">
        <v>3292</v>
      </c>
      <c r="C168" s="2">
        <v>600111580</v>
      </c>
      <c r="D168" s="2" t="s">
        <v>1795</v>
      </c>
      <c r="E168" s="32">
        <v>2</v>
      </c>
      <c r="F168" s="67">
        <v>0.80600000000000005</v>
      </c>
      <c r="G168" s="41">
        <v>0.53700000000000003</v>
      </c>
      <c r="H168" s="103">
        <v>206070</v>
      </c>
      <c r="I168" s="103">
        <v>70064</v>
      </c>
      <c r="J168" s="103">
        <v>4121</v>
      </c>
      <c r="K168" s="115">
        <v>280255</v>
      </c>
    </row>
    <row r="169" spans="1:11" ht="17.100000000000001" customHeight="1" x14ac:dyDescent="0.25">
      <c r="A169" s="5" t="s">
        <v>686</v>
      </c>
      <c r="B169" s="74" t="s">
        <v>3293</v>
      </c>
      <c r="C169" s="2">
        <v>600111598</v>
      </c>
      <c r="D169" s="2" t="s">
        <v>1796</v>
      </c>
      <c r="E169" s="32">
        <v>2</v>
      </c>
      <c r="F169" s="67">
        <v>0.80600000000000005</v>
      </c>
      <c r="G169" s="41">
        <v>0.53700000000000003</v>
      </c>
      <c r="H169" s="103">
        <v>206070</v>
      </c>
      <c r="I169" s="103">
        <v>70064</v>
      </c>
      <c r="J169" s="103">
        <v>4121</v>
      </c>
      <c r="K169" s="115">
        <v>280255</v>
      </c>
    </row>
    <row r="170" spans="1:11" ht="17.100000000000001" customHeight="1" x14ac:dyDescent="0.25">
      <c r="A170" s="5" t="s">
        <v>690</v>
      </c>
      <c r="B170" s="74" t="s">
        <v>3294</v>
      </c>
      <c r="C170" s="2">
        <v>600111610</v>
      </c>
      <c r="D170" s="2" t="s">
        <v>1797</v>
      </c>
      <c r="E170" s="32">
        <v>1</v>
      </c>
      <c r="F170" s="67">
        <v>0.32</v>
      </c>
      <c r="G170" s="41">
        <v>0.21299999999999999</v>
      </c>
      <c r="H170" s="103">
        <v>81815</v>
      </c>
      <c r="I170" s="103">
        <v>27817</v>
      </c>
      <c r="J170" s="103">
        <v>1636</v>
      </c>
      <c r="K170" s="115">
        <v>111268</v>
      </c>
    </row>
    <row r="171" spans="1:11" ht="17.100000000000001" customHeight="1" x14ac:dyDescent="0.25">
      <c r="A171" s="5" t="s">
        <v>693</v>
      </c>
      <c r="B171" s="74" t="s">
        <v>3295</v>
      </c>
      <c r="C171" s="2">
        <v>600111636</v>
      </c>
      <c r="D171" s="2" t="s">
        <v>1798</v>
      </c>
      <c r="E171" s="32">
        <v>2</v>
      </c>
      <c r="F171" s="67">
        <v>0.46500000000000002</v>
      </c>
      <c r="G171" s="41">
        <v>0.31</v>
      </c>
      <c r="H171" s="103">
        <v>118887</v>
      </c>
      <c r="I171" s="103">
        <v>40422</v>
      </c>
      <c r="J171" s="103">
        <v>2377</v>
      </c>
      <c r="K171" s="115">
        <v>161686</v>
      </c>
    </row>
    <row r="172" spans="1:11" ht="17.100000000000001" customHeight="1" x14ac:dyDescent="0.25">
      <c r="A172" s="5" t="s">
        <v>697</v>
      </c>
      <c r="B172" s="74" t="s">
        <v>3296</v>
      </c>
      <c r="C172" s="2">
        <v>600111661</v>
      </c>
      <c r="D172" s="2" t="s">
        <v>1799</v>
      </c>
      <c r="E172" s="32">
        <v>1</v>
      </c>
      <c r="F172" s="67">
        <v>0.25</v>
      </c>
      <c r="G172" s="41">
        <v>0.16700000000000001</v>
      </c>
      <c r="H172" s="103">
        <v>63918</v>
      </c>
      <c r="I172" s="103">
        <v>21732</v>
      </c>
      <c r="J172" s="103">
        <v>1278</v>
      </c>
      <c r="K172" s="115">
        <v>86928</v>
      </c>
    </row>
    <row r="173" spans="1:11" ht="17.100000000000001" customHeight="1" x14ac:dyDescent="0.25">
      <c r="A173" s="5" t="s">
        <v>700</v>
      </c>
      <c r="B173" s="74" t="s">
        <v>3297</v>
      </c>
      <c r="C173" s="2">
        <v>600111679</v>
      </c>
      <c r="D173" s="2" t="s">
        <v>1800</v>
      </c>
      <c r="E173" s="32">
        <v>1</v>
      </c>
      <c r="F173" s="67">
        <v>0.22600000000000001</v>
      </c>
      <c r="G173" s="41">
        <v>0.151</v>
      </c>
      <c r="H173" s="103">
        <v>57782</v>
      </c>
      <c r="I173" s="103">
        <v>19646</v>
      </c>
      <c r="J173" s="103">
        <v>1155</v>
      </c>
      <c r="K173" s="115">
        <v>78583</v>
      </c>
    </row>
    <row r="174" spans="1:11" ht="17.100000000000001" customHeight="1" x14ac:dyDescent="0.25">
      <c r="A174" s="5" t="s">
        <v>1801</v>
      </c>
      <c r="B174" s="74" t="s">
        <v>3298</v>
      </c>
      <c r="C174" s="42">
        <v>600111695</v>
      </c>
      <c r="D174" s="2" t="s">
        <v>1802</v>
      </c>
      <c r="E174" s="32">
        <v>2</v>
      </c>
      <c r="F174" s="67">
        <v>0.54</v>
      </c>
      <c r="G174" s="41">
        <v>0.36</v>
      </c>
      <c r="H174" s="103">
        <v>138062</v>
      </c>
      <c r="I174" s="103">
        <v>46941</v>
      </c>
      <c r="J174" s="103">
        <v>2761</v>
      </c>
      <c r="K174" s="115">
        <v>187764</v>
      </c>
    </row>
    <row r="175" spans="1:11" ht="17.100000000000001" customHeight="1" x14ac:dyDescent="0.25">
      <c r="A175" s="5" t="s">
        <v>1803</v>
      </c>
      <c r="B175" s="74" t="s">
        <v>3299</v>
      </c>
      <c r="C175" s="2">
        <v>600111717</v>
      </c>
      <c r="D175" s="2" t="s">
        <v>1804</v>
      </c>
      <c r="E175" s="32">
        <v>2</v>
      </c>
      <c r="F175" s="67">
        <v>0.80600000000000005</v>
      </c>
      <c r="G175" s="41">
        <v>0.53700000000000003</v>
      </c>
      <c r="H175" s="103">
        <v>206070</v>
      </c>
      <c r="I175" s="103">
        <v>70064</v>
      </c>
      <c r="J175" s="103">
        <v>4121</v>
      </c>
      <c r="K175" s="115">
        <v>280255</v>
      </c>
    </row>
    <row r="176" spans="1:11" ht="17.100000000000001" customHeight="1" x14ac:dyDescent="0.25">
      <c r="A176" s="5" t="s">
        <v>1805</v>
      </c>
      <c r="B176" s="74" t="s">
        <v>3300</v>
      </c>
      <c r="C176" s="2">
        <v>600111733</v>
      </c>
      <c r="D176" s="2" t="s">
        <v>1806</v>
      </c>
      <c r="E176" s="32">
        <v>2</v>
      </c>
      <c r="F176" s="67">
        <v>0.78</v>
      </c>
      <c r="G176" s="41">
        <v>0.52</v>
      </c>
      <c r="H176" s="103">
        <v>199423</v>
      </c>
      <c r="I176" s="103">
        <v>67804</v>
      </c>
      <c r="J176" s="103">
        <v>3988</v>
      </c>
      <c r="K176" s="115">
        <v>271215</v>
      </c>
    </row>
    <row r="177" spans="1:11" ht="17.100000000000001" customHeight="1" x14ac:dyDescent="0.25">
      <c r="A177" s="5" t="s">
        <v>1807</v>
      </c>
      <c r="B177" s="74" t="s">
        <v>3301</v>
      </c>
      <c r="C177" s="2">
        <v>600111776</v>
      </c>
      <c r="D177" s="2" t="s">
        <v>1808</v>
      </c>
      <c r="E177" s="32">
        <v>2</v>
      </c>
      <c r="F177" s="67">
        <v>0.25800000000000001</v>
      </c>
      <c r="G177" s="41">
        <v>0.17199999999999999</v>
      </c>
      <c r="H177" s="103">
        <v>65963</v>
      </c>
      <c r="I177" s="103">
        <v>22427</v>
      </c>
      <c r="J177" s="103">
        <v>1319</v>
      </c>
      <c r="K177" s="115">
        <v>89709</v>
      </c>
    </row>
    <row r="178" spans="1:11" ht="17.100000000000001" customHeight="1" x14ac:dyDescent="0.25">
      <c r="A178" s="5" t="s">
        <v>1809</v>
      </c>
      <c r="B178" s="74" t="s">
        <v>3302</v>
      </c>
      <c r="C178" s="2">
        <v>600111792</v>
      </c>
      <c r="D178" s="2" t="s">
        <v>1810</v>
      </c>
      <c r="E178" s="32">
        <v>2</v>
      </c>
      <c r="F178" s="67">
        <v>0.80600000000000005</v>
      </c>
      <c r="G178" s="41">
        <v>0.53700000000000003</v>
      </c>
      <c r="H178" s="103">
        <v>206070</v>
      </c>
      <c r="I178" s="103">
        <v>70064</v>
      </c>
      <c r="J178" s="103">
        <v>4121</v>
      </c>
      <c r="K178" s="115">
        <v>280255</v>
      </c>
    </row>
    <row r="179" spans="1:11" ht="17.100000000000001" customHeight="1" x14ac:dyDescent="0.25">
      <c r="A179" s="5" t="s">
        <v>1811</v>
      </c>
      <c r="B179" s="74" t="s">
        <v>3303</v>
      </c>
      <c r="C179" s="2">
        <v>600111831</v>
      </c>
      <c r="D179" s="2" t="s">
        <v>1812</v>
      </c>
      <c r="E179" s="32">
        <v>1</v>
      </c>
      <c r="F179" s="67">
        <v>0.22500000000000001</v>
      </c>
      <c r="G179" s="41">
        <v>0.15</v>
      </c>
      <c r="H179" s="103">
        <v>57526</v>
      </c>
      <c r="I179" s="103">
        <v>19559</v>
      </c>
      <c r="J179" s="103">
        <v>1150</v>
      </c>
      <c r="K179" s="115">
        <v>78235</v>
      </c>
    </row>
    <row r="180" spans="1:11" ht="17.100000000000001" customHeight="1" x14ac:dyDescent="0.25">
      <c r="A180" s="5" t="s">
        <v>1813</v>
      </c>
      <c r="B180" s="74" t="s">
        <v>3304</v>
      </c>
      <c r="C180" s="2">
        <v>600111911</v>
      </c>
      <c r="D180" s="2" t="s">
        <v>1814</v>
      </c>
      <c r="E180" s="32">
        <v>2</v>
      </c>
      <c r="F180" s="67">
        <v>0.80600000000000005</v>
      </c>
      <c r="G180" s="41">
        <v>0.53700000000000003</v>
      </c>
      <c r="H180" s="103">
        <v>206070</v>
      </c>
      <c r="I180" s="103">
        <v>70064</v>
      </c>
      <c r="J180" s="103">
        <v>4121</v>
      </c>
      <c r="K180" s="115">
        <v>280255</v>
      </c>
    </row>
    <row r="181" spans="1:11" ht="17.100000000000001" customHeight="1" x14ac:dyDescent="0.25">
      <c r="A181" s="5" t="s">
        <v>1815</v>
      </c>
      <c r="B181" s="74" t="s">
        <v>3305</v>
      </c>
      <c r="C181" s="2">
        <v>600111920</v>
      </c>
      <c r="D181" s="2" t="s">
        <v>1816</v>
      </c>
      <c r="E181" s="32">
        <v>3</v>
      </c>
      <c r="F181" s="67">
        <v>1</v>
      </c>
      <c r="G181" s="41">
        <v>0.66700000000000004</v>
      </c>
      <c r="H181" s="103">
        <v>255670</v>
      </c>
      <c r="I181" s="103">
        <v>86928</v>
      </c>
      <c r="J181" s="103">
        <v>5113</v>
      </c>
      <c r="K181" s="115">
        <v>347711</v>
      </c>
    </row>
    <row r="182" spans="1:11" ht="17.100000000000001" customHeight="1" x14ac:dyDescent="0.25">
      <c r="A182" s="5" t="s">
        <v>1817</v>
      </c>
      <c r="B182" s="74" t="s">
        <v>3306</v>
      </c>
      <c r="C182" s="2">
        <v>600112004</v>
      </c>
      <c r="D182" s="2" t="s">
        <v>1818</v>
      </c>
      <c r="E182" s="32">
        <v>2</v>
      </c>
      <c r="F182" s="67">
        <v>0.40400000000000003</v>
      </c>
      <c r="G182" s="41">
        <v>0.26900000000000002</v>
      </c>
      <c r="H182" s="103">
        <v>103291</v>
      </c>
      <c r="I182" s="103">
        <v>35119</v>
      </c>
      <c r="J182" s="103">
        <v>2065</v>
      </c>
      <c r="K182" s="115">
        <v>140475</v>
      </c>
    </row>
    <row r="183" spans="1:11" ht="17.100000000000001" customHeight="1" x14ac:dyDescent="0.25">
      <c r="A183" s="5" t="s">
        <v>1819</v>
      </c>
      <c r="B183" s="74" t="s">
        <v>3307</v>
      </c>
      <c r="C183" s="2">
        <v>600112012</v>
      </c>
      <c r="D183" s="2" t="s">
        <v>1820</v>
      </c>
      <c r="E183" s="32">
        <v>1</v>
      </c>
      <c r="F183" s="67">
        <v>0.30599999999999999</v>
      </c>
      <c r="G183" s="41">
        <v>0.20399999999999999</v>
      </c>
      <c r="H183" s="103">
        <v>78235</v>
      </c>
      <c r="I183" s="103">
        <v>26600</v>
      </c>
      <c r="J183" s="103">
        <v>1564</v>
      </c>
      <c r="K183" s="115">
        <v>106399</v>
      </c>
    </row>
    <row r="184" spans="1:11" ht="17.100000000000001" customHeight="1" x14ac:dyDescent="0.25">
      <c r="A184" s="5" t="s">
        <v>1821</v>
      </c>
      <c r="B184" s="74" t="s">
        <v>3308</v>
      </c>
      <c r="C184" s="2">
        <v>600112021</v>
      </c>
      <c r="D184" s="2" t="s">
        <v>1822</v>
      </c>
      <c r="E184" s="32">
        <v>2</v>
      </c>
      <c r="F184" s="67">
        <v>0.5</v>
      </c>
      <c r="G184" s="41">
        <v>0.33300000000000002</v>
      </c>
      <c r="H184" s="103">
        <v>127835</v>
      </c>
      <c r="I184" s="103">
        <v>43464</v>
      </c>
      <c r="J184" s="103">
        <v>2556</v>
      </c>
      <c r="K184" s="115">
        <v>173855</v>
      </c>
    </row>
    <row r="185" spans="1:11" ht="17.100000000000001" customHeight="1" x14ac:dyDescent="0.25">
      <c r="A185" s="5" t="s">
        <v>1823</v>
      </c>
      <c r="B185" s="74" t="s">
        <v>3309</v>
      </c>
      <c r="C185" s="2">
        <v>600112055</v>
      </c>
      <c r="D185" s="2" t="s">
        <v>1824</v>
      </c>
      <c r="E185" s="32">
        <v>1</v>
      </c>
      <c r="F185" s="67">
        <v>0.17499999999999999</v>
      </c>
      <c r="G185" s="41">
        <v>0.11700000000000001</v>
      </c>
      <c r="H185" s="103">
        <v>44742</v>
      </c>
      <c r="I185" s="103">
        <v>15212</v>
      </c>
      <c r="J185" s="103">
        <v>894</v>
      </c>
      <c r="K185" s="115">
        <v>60848</v>
      </c>
    </row>
    <row r="186" spans="1:11" ht="17.100000000000001" customHeight="1" x14ac:dyDescent="0.25">
      <c r="A186" s="5" t="s">
        <v>1825</v>
      </c>
      <c r="B186" s="74" t="s">
        <v>3310</v>
      </c>
      <c r="C186" s="2">
        <v>600112071</v>
      </c>
      <c r="D186" s="2" t="s">
        <v>1826</v>
      </c>
      <c r="E186" s="32">
        <v>3</v>
      </c>
      <c r="F186" s="67">
        <v>0.875</v>
      </c>
      <c r="G186" s="41">
        <v>0.58299999999999996</v>
      </c>
      <c r="H186" s="103">
        <v>223712</v>
      </c>
      <c r="I186" s="103">
        <v>76062</v>
      </c>
      <c r="J186" s="103">
        <v>4474</v>
      </c>
      <c r="K186" s="115">
        <v>304248</v>
      </c>
    </row>
    <row r="187" spans="1:11" ht="17.100000000000001" customHeight="1" x14ac:dyDescent="0.25">
      <c r="A187" s="5" t="s">
        <v>1827</v>
      </c>
      <c r="B187" s="74" t="s">
        <v>3311</v>
      </c>
      <c r="C187" s="2">
        <v>600112098</v>
      </c>
      <c r="D187" s="2" t="s">
        <v>1828</v>
      </c>
      <c r="E187" s="32">
        <v>3</v>
      </c>
      <c r="F187" s="67">
        <v>1</v>
      </c>
      <c r="G187" s="41">
        <v>0.66700000000000004</v>
      </c>
      <c r="H187" s="103">
        <v>255670</v>
      </c>
      <c r="I187" s="103">
        <v>86928</v>
      </c>
      <c r="J187" s="103">
        <v>5113</v>
      </c>
      <c r="K187" s="115">
        <v>347711</v>
      </c>
    </row>
    <row r="188" spans="1:11" ht="17.100000000000001" customHeight="1" x14ac:dyDescent="0.25">
      <c r="A188" s="5" t="s">
        <v>1829</v>
      </c>
      <c r="B188" s="74" t="s">
        <v>3312</v>
      </c>
      <c r="C188" s="2">
        <v>600112136</v>
      </c>
      <c r="D188" s="2" t="s">
        <v>1830</v>
      </c>
      <c r="E188" s="32">
        <v>2</v>
      </c>
      <c r="F188" s="67">
        <v>0.71</v>
      </c>
      <c r="G188" s="41">
        <v>0.47299999999999998</v>
      </c>
      <c r="H188" s="103">
        <v>181526</v>
      </c>
      <c r="I188" s="103">
        <v>61719</v>
      </c>
      <c r="J188" s="103">
        <v>3630</v>
      </c>
      <c r="K188" s="115">
        <v>246875</v>
      </c>
    </row>
    <row r="189" spans="1:11" ht="17.100000000000001" customHeight="1" x14ac:dyDescent="0.25">
      <c r="A189" s="5" t="s">
        <v>1831</v>
      </c>
      <c r="B189" s="74" t="s">
        <v>3313</v>
      </c>
      <c r="C189" s="2">
        <v>600112187</v>
      </c>
      <c r="D189" s="2" t="s">
        <v>1832</v>
      </c>
      <c r="E189" s="32">
        <v>2</v>
      </c>
      <c r="F189" s="67">
        <v>0.59699999999999998</v>
      </c>
      <c r="G189" s="41">
        <v>0.39800000000000002</v>
      </c>
      <c r="H189" s="103">
        <v>152635</v>
      </c>
      <c r="I189" s="103">
        <v>51896</v>
      </c>
      <c r="J189" s="103">
        <v>3052</v>
      </c>
      <c r="K189" s="115">
        <v>207583</v>
      </c>
    </row>
    <row r="190" spans="1:11" ht="17.100000000000001" customHeight="1" x14ac:dyDescent="0.25">
      <c r="A190" s="5" t="s">
        <v>1833</v>
      </c>
      <c r="B190" s="74" t="s">
        <v>3314</v>
      </c>
      <c r="C190" s="2">
        <v>600112292</v>
      </c>
      <c r="D190" s="2" t="s">
        <v>1834</v>
      </c>
      <c r="E190" s="32">
        <v>5</v>
      </c>
      <c r="F190" s="67">
        <v>1.161</v>
      </c>
      <c r="G190" s="41">
        <v>0.77400000000000002</v>
      </c>
      <c r="H190" s="103">
        <v>296833</v>
      </c>
      <c r="I190" s="103">
        <v>100923</v>
      </c>
      <c r="J190" s="103">
        <v>5936</v>
      </c>
      <c r="K190" s="115">
        <v>403692</v>
      </c>
    </row>
    <row r="191" spans="1:11" ht="17.100000000000001" customHeight="1" x14ac:dyDescent="0.25">
      <c r="A191" s="5" t="s">
        <v>1835</v>
      </c>
      <c r="B191" s="74" t="s">
        <v>3315</v>
      </c>
      <c r="C191" s="2">
        <v>600112331</v>
      </c>
      <c r="D191" s="2" t="s">
        <v>1836</v>
      </c>
      <c r="E191" s="32">
        <v>1</v>
      </c>
      <c r="F191" s="67">
        <v>0.40300000000000002</v>
      </c>
      <c r="G191" s="41">
        <v>0.26900000000000002</v>
      </c>
      <c r="H191" s="103">
        <v>103035</v>
      </c>
      <c r="I191" s="103">
        <v>35032</v>
      </c>
      <c r="J191" s="103">
        <v>2060</v>
      </c>
      <c r="K191" s="115">
        <v>140127</v>
      </c>
    </row>
    <row r="192" spans="1:11" ht="17.100000000000001" customHeight="1" x14ac:dyDescent="0.25">
      <c r="A192" s="5" t="s">
        <v>1837</v>
      </c>
      <c r="B192" s="74" t="s">
        <v>3316</v>
      </c>
      <c r="C192" s="2">
        <v>600112357</v>
      </c>
      <c r="D192" s="2" t="s">
        <v>1838</v>
      </c>
      <c r="E192" s="32">
        <v>3</v>
      </c>
      <c r="F192" s="113">
        <v>0.28899999999999998</v>
      </c>
      <c r="G192" s="179">
        <v>0.193</v>
      </c>
      <c r="H192" s="103">
        <v>73889</v>
      </c>
      <c r="I192" s="103">
        <v>25122</v>
      </c>
      <c r="J192" s="103">
        <v>1477</v>
      </c>
      <c r="K192" s="115">
        <v>100488</v>
      </c>
    </row>
    <row r="193" spans="1:11" ht="17.100000000000001" customHeight="1" x14ac:dyDescent="0.25">
      <c r="A193" s="5" t="s">
        <v>1839</v>
      </c>
      <c r="B193" s="74" t="s">
        <v>3317</v>
      </c>
      <c r="C193" s="2">
        <v>600112454</v>
      </c>
      <c r="D193" s="2" t="s">
        <v>1840</v>
      </c>
      <c r="E193" s="32">
        <v>1</v>
      </c>
      <c r="F193" s="67">
        <v>0.24299999999999999</v>
      </c>
      <c r="G193" s="41">
        <v>0.16200000000000001</v>
      </c>
      <c r="H193" s="103">
        <v>62128</v>
      </c>
      <c r="I193" s="103">
        <v>21124</v>
      </c>
      <c r="J193" s="103">
        <v>1242</v>
      </c>
      <c r="K193" s="115">
        <v>84494</v>
      </c>
    </row>
    <row r="194" spans="1:11" ht="17.100000000000001" customHeight="1" x14ac:dyDescent="0.25">
      <c r="A194" s="5" t="s">
        <v>1841</v>
      </c>
      <c r="B194" s="74" t="s">
        <v>3318</v>
      </c>
      <c r="C194" s="2">
        <v>600112489</v>
      </c>
      <c r="D194" s="2" t="s">
        <v>1842</v>
      </c>
      <c r="E194" s="32">
        <v>3</v>
      </c>
      <c r="F194" s="67">
        <v>0.55100000000000005</v>
      </c>
      <c r="G194" s="41">
        <v>0.36699999999999999</v>
      </c>
      <c r="H194" s="103">
        <v>140874</v>
      </c>
      <c r="I194" s="103">
        <v>47897</v>
      </c>
      <c r="J194" s="103">
        <v>2817</v>
      </c>
      <c r="K194" s="115">
        <v>191588</v>
      </c>
    </row>
    <row r="195" spans="1:11" ht="17.100000000000001" customHeight="1" x14ac:dyDescent="0.25">
      <c r="A195" s="5" t="s">
        <v>1843</v>
      </c>
      <c r="B195" s="74" t="s">
        <v>3319</v>
      </c>
      <c r="C195" s="2">
        <v>600112560</v>
      </c>
      <c r="D195" s="2" t="s">
        <v>1844</v>
      </c>
      <c r="E195" s="32">
        <v>2</v>
      </c>
      <c r="F195" s="67">
        <v>0.80600000000000005</v>
      </c>
      <c r="G195" s="41">
        <v>0.53700000000000003</v>
      </c>
      <c r="H195" s="103">
        <v>206070</v>
      </c>
      <c r="I195" s="103">
        <v>70064</v>
      </c>
      <c r="J195" s="103">
        <v>4121</v>
      </c>
      <c r="K195" s="115">
        <v>280255</v>
      </c>
    </row>
    <row r="196" spans="1:11" ht="17.100000000000001" customHeight="1" x14ac:dyDescent="0.25">
      <c r="A196" s="5" t="s">
        <v>1845</v>
      </c>
      <c r="B196" s="74" t="s">
        <v>3320</v>
      </c>
      <c r="C196" s="2">
        <v>600112624</v>
      </c>
      <c r="D196" s="2" t="s">
        <v>1846</v>
      </c>
      <c r="E196" s="32">
        <v>2</v>
      </c>
      <c r="F196" s="67">
        <v>0.3</v>
      </c>
      <c r="G196" s="41">
        <v>0.2</v>
      </c>
      <c r="H196" s="103">
        <v>76701</v>
      </c>
      <c r="I196" s="103">
        <v>26078</v>
      </c>
      <c r="J196" s="103">
        <v>1534</v>
      </c>
      <c r="K196" s="115">
        <v>104313</v>
      </c>
    </row>
    <row r="197" spans="1:11" ht="17.100000000000001" customHeight="1" x14ac:dyDescent="0.25">
      <c r="A197" s="5" t="s">
        <v>1847</v>
      </c>
      <c r="B197" s="74" t="s">
        <v>3321</v>
      </c>
      <c r="C197" s="2">
        <v>600114741</v>
      </c>
      <c r="D197" s="2" t="s">
        <v>1848</v>
      </c>
      <c r="E197" s="32">
        <v>2</v>
      </c>
      <c r="F197" s="67">
        <v>0.3</v>
      </c>
      <c r="G197" s="41">
        <v>0.2</v>
      </c>
      <c r="H197" s="103">
        <v>76701</v>
      </c>
      <c r="I197" s="103">
        <v>26078</v>
      </c>
      <c r="J197" s="103">
        <v>1534</v>
      </c>
      <c r="K197" s="115">
        <v>104313</v>
      </c>
    </row>
    <row r="198" spans="1:11" ht="17.100000000000001" customHeight="1" x14ac:dyDescent="0.25">
      <c r="A198" s="5" t="s">
        <v>1849</v>
      </c>
      <c r="B198" s="74" t="s">
        <v>3322</v>
      </c>
      <c r="C198" s="2">
        <v>600114775</v>
      </c>
      <c r="D198" s="2" t="s">
        <v>1850</v>
      </c>
      <c r="E198" s="32">
        <v>4</v>
      </c>
      <c r="F198" s="67">
        <v>0.88500000000000001</v>
      </c>
      <c r="G198" s="41">
        <v>0.59</v>
      </c>
      <c r="H198" s="103">
        <v>226268</v>
      </c>
      <c r="I198" s="103">
        <v>76931</v>
      </c>
      <c r="J198" s="103">
        <v>4525</v>
      </c>
      <c r="K198" s="115">
        <v>307724</v>
      </c>
    </row>
    <row r="199" spans="1:11" ht="17.100000000000001" customHeight="1" x14ac:dyDescent="0.25">
      <c r="A199" s="5" t="s">
        <v>1851</v>
      </c>
      <c r="B199" s="74" t="s">
        <v>3323</v>
      </c>
      <c r="C199" s="2">
        <v>600114783</v>
      </c>
      <c r="D199" s="2" t="s">
        <v>1852</v>
      </c>
      <c r="E199" s="32">
        <v>4</v>
      </c>
      <c r="F199" s="67">
        <v>0.80600000000000005</v>
      </c>
      <c r="G199" s="41">
        <v>0.53700000000000003</v>
      </c>
      <c r="H199" s="103">
        <v>206070</v>
      </c>
      <c r="I199" s="103">
        <v>70064</v>
      </c>
      <c r="J199" s="103">
        <v>4121</v>
      </c>
      <c r="K199" s="115">
        <v>280255</v>
      </c>
    </row>
    <row r="200" spans="1:11" ht="17.100000000000001" customHeight="1" x14ac:dyDescent="0.25">
      <c r="A200" s="5" t="s">
        <v>1853</v>
      </c>
      <c r="B200" s="74" t="s">
        <v>3324</v>
      </c>
      <c r="C200" s="2">
        <v>600114813</v>
      </c>
      <c r="D200" s="2" t="s">
        <v>1854</v>
      </c>
      <c r="E200" s="32">
        <v>1</v>
      </c>
      <c r="F200" s="67">
        <v>0.40300000000000002</v>
      </c>
      <c r="G200" s="41">
        <v>0.26900000000000002</v>
      </c>
      <c r="H200" s="103">
        <v>103035</v>
      </c>
      <c r="I200" s="103">
        <v>35032</v>
      </c>
      <c r="J200" s="103">
        <v>2060</v>
      </c>
      <c r="K200" s="115">
        <v>140127</v>
      </c>
    </row>
    <row r="201" spans="1:11" ht="17.100000000000001" customHeight="1" x14ac:dyDescent="0.25">
      <c r="A201" s="5" t="s">
        <v>1855</v>
      </c>
      <c r="B201" s="74" t="s">
        <v>3325</v>
      </c>
      <c r="C201" s="2">
        <v>600114856</v>
      </c>
      <c r="D201" s="2" t="s">
        <v>1856</v>
      </c>
      <c r="E201" s="32">
        <v>1</v>
      </c>
      <c r="F201" s="67">
        <v>0.30599999999999999</v>
      </c>
      <c r="G201" s="41">
        <v>0.20399999999999999</v>
      </c>
      <c r="H201" s="103">
        <v>78235</v>
      </c>
      <c r="I201" s="103">
        <v>26600</v>
      </c>
      <c r="J201" s="103">
        <v>1564</v>
      </c>
      <c r="K201" s="115">
        <v>106399</v>
      </c>
    </row>
    <row r="202" spans="1:11" ht="17.100000000000001" customHeight="1" x14ac:dyDescent="0.25">
      <c r="A202" s="5" t="s">
        <v>1857</v>
      </c>
      <c r="B202" s="74" t="s">
        <v>3326</v>
      </c>
      <c r="C202" s="2">
        <v>600114988</v>
      </c>
      <c r="D202" s="2" t="s">
        <v>1858</v>
      </c>
      <c r="E202" s="32">
        <v>1</v>
      </c>
      <c r="F202" s="67">
        <v>0.40300000000000002</v>
      </c>
      <c r="G202" s="41">
        <v>0.26900000000000002</v>
      </c>
      <c r="H202" s="103">
        <v>103035</v>
      </c>
      <c r="I202" s="103">
        <v>35032</v>
      </c>
      <c r="J202" s="103">
        <v>2060</v>
      </c>
      <c r="K202" s="115">
        <v>140127</v>
      </c>
    </row>
    <row r="203" spans="1:11" ht="17.100000000000001" customHeight="1" x14ac:dyDescent="0.25">
      <c r="A203" s="5" t="s">
        <v>1859</v>
      </c>
      <c r="B203" s="74" t="s">
        <v>3327</v>
      </c>
      <c r="C203" s="2">
        <v>600115208</v>
      </c>
      <c r="D203" s="2" t="s">
        <v>1860</v>
      </c>
      <c r="E203" s="32">
        <v>2</v>
      </c>
      <c r="F203" s="67">
        <v>0.80600000000000005</v>
      </c>
      <c r="G203" s="41">
        <v>0.53700000000000003</v>
      </c>
      <c r="H203" s="103">
        <v>206070</v>
      </c>
      <c r="I203" s="103">
        <v>70064</v>
      </c>
      <c r="J203" s="103">
        <v>4121</v>
      </c>
      <c r="K203" s="115">
        <v>280255</v>
      </c>
    </row>
    <row r="204" spans="1:11" ht="17.100000000000001" customHeight="1" x14ac:dyDescent="0.25">
      <c r="A204" s="5" t="s">
        <v>1861</v>
      </c>
      <c r="B204" s="74" t="s">
        <v>3328</v>
      </c>
      <c r="C204" s="2">
        <v>600115259</v>
      </c>
      <c r="D204" s="2" t="s">
        <v>1862</v>
      </c>
      <c r="E204" s="32">
        <v>3</v>
      </c>
      <c r="F204" s="67">
        <v>1.2090000000000001</v>
      </c>
      <c r="G204" s="41">
        <v>0.80600000000000005</v>
      </c>
      <c r="H204" s="103">
        <v>309106</v>
      </c>
      <c r="I204" s="103">
        <v>105096</v>
      </c>
      <c r="J204" s="103">
        <v>6182</v>
      </c>
      <c r="K204" s="115">
        <v>420384</v>
      </c>
    </row>
    <row r="205" spans="1:11" ht="17.100000000000001" customHeight="1" x14ac:dyDescent="0.25">
      <c r="A205" s="5" t="s">
        <v>1863</v>
      </c>
      <c r="B205" s="74" t="s">
        <v>3329</v>
      </c>
      <c r="C205" s="2">
        <v>600115330</v>
      </c>
      <c r="D205" s="2" t="s">
        <v>1864</v>
      </c>
      <c r="E205" s="32">
        <v>1</v>
      </c>
      <c r="F205" s="67">
        <v>0.28999999999999998</v>
      </c>
      <c r="G205" s="41">
        <v>0.193</v>
      </c>
      <c r="H205" s="103">
        <v>74144</v>
      </c>
      <c r="I205" s="103">
        <v>25209</v>
      </c>
      <c r="J205" s="103">
        <v>1482</v>
      </c>
      <c r="K205" s="115">
        <v>100835</v>
      </c>
    </row>
    <row r="206" spans="1:11" ht="17.100000000000001" customHeight="1" x14ac:dyDescent="0.25">
      <c r="A206" s="5" t="s">
        <v>1865</v>
      </c>
      <c r="B206" s="74" t="s">
        <v>3330</v>
      </c>
      <c r="C206" s="2">
        <v>600115372</v>
      </c>
      <c r="D206" s="2" t="s">
        <v>1866</v>
      </c>
      <c r="E206" s="32">
        <v>1</v>
      </c>
      <c r="F206" s="67">
        <v>0.36199999999999999</v>
      </c>
      <c r="G206" s="41">
        <v>0.24099999999999999</v>
      </c>
      <c r="H206" s="103">
        <v>92553</v>
      </c>
      <c r="I206" s="103">
        <v>31468</v>
      </c>
      <c r="J206" s="103">
        <v>1851</v>
      </c>
      <c r="K206" s="115">
        <v>125872</v>
      </c>
    </row>
    <row r="207" spans="1:11" ht="17.100000000000001" customHeight="1" x14ac:dyDescent="0.25">
      <c r="A207" s="5" t="s">
        <v>1867</v>
      </c>
      <c r="B207" s="74" t="s">
        <v>3331</v>
      </c>
      <c r="C207" s="2">
        <v>600115399</v>
      </c>
      <c r="D207" s="2" t="s">
        <v>1868</v>
      </c>
      <c r="E207" s="32">
        <v>2</v>
      </c>
      <c r="F207" s="67">
        <v>0.47</v>
      </c>
      <c r="G207" s="41">
        <v>0.313</v>
      </c>
      <c r="H207" s="103">
        <v>120165</v>
      </c>
      <c r="I207" s="103">
        <v>40856</v>
      </c>
      <c r="J207" s="103">
        <v>2403</v>
      </c>
      <c r="K207" s="115">
        <v>163424</v>
      </c>
    </row>
    <row r="208" spans="1:11" ht="17.100000000000001" customHeight="1" x14ac:dyDescent="0.25">
      <c r="A208" s="5" t="s">
        <v>1869</v>
      </c>
      <c r="B208" s="74" t="s">
        <v>3332</v>
      </c>
      <c r="C208" s="2">
        <v>600115411</v>
      </c>
      <c r="D208" s="2" t="s">
        <v>1870</v>
      </c>
      <c r="E208" s="32">
        <v>2</v>
      </c>
      <c r="F208" s="67">
        <v>0.80600000000000005</v>
      </c>
      <c r="G208" s="41">
        <v>0.53700000000000003</v>
      </c>
      <c r="H208" s="103">
        <v>206070</v>
      </c>
      <c r="I208" s="103">
        <v>70064</v>
      </c>
      <c r="J208" s="103">
        <v>4121</v>
      </c>
      <c r="K208" s="115">
        <v>280255</v>
      </c>
    </row>
    <row r="209" spans="1:11" ht="17.100000000000001" customHeight="1" x14ac:dyDescent="0.25">
      <c r="A209" s="5" t="s">
        <v>1871</v>
      </c>
      <c r="B209" s="74" t="s">
        <v>3333</v>
      </c>
      <c r="C209" s="2">
        <v>600115453</v>
      </c>
      <c r="D209" s="2" t="s">
        <v>1872</v>
      </c>
      <c r="E209" s="32">
        <v>3</v>
      </c>
      <c r="F209" s="67">
        <v>0.57999999999999996</v>
      </c>
      <c r="G209" s="41">
        <v>0.38700000000000001</v>
      </c>
      <c r="H209" s="103">
        <v>148289</v>
      </c>
      <c r="I209" s="103">
        <v>50418</v>
      </c>
      <c r="J209" s="103">
        <v>2965</v>
      </c>
      <c r="K209" s="115">
        <v>201672</v>
      </c>
    </row>
    <row r="210" spans="1:11" ht="17.100000000000001" customHeight="1" x14ac:dyDescent="0.25">
      <c r="A210" s="5" t="s">
        <v>1873</v>
      </c>
      <c r="B210" s="74" t="s">
        <v>3334</v>
      </c>
      <c r="C210" s="2">
        <v>600115704</v>
      </c>
      <c r="D210" s="2" t="s">
        <v>1874</v>
      </c>
      <c r="E210" s="32">
        <v>2</v>
      </c>
      <c r="F210" s="67">
        <v>0.161</v>
      </c>
      <c r="G210" s="41">
        <v>0.107</v>
      </c>
      <c r="H210" s="103">
        <v>41163</v>
      </c>
      <c r="I210" s="103">
        <v>13995</v>
      </c>
      <c r="J210" s="103">
        <v>823</v>
      </c>
      <c r="K210" s="115">
        <v>55981</v>
      </c>
    </row>
    <row r="211" spans="1:11" ht="17.100000000000001" customHeight="1" x14ac:dyDescent="0.25">
      <c r="A211" s="5" t="s">
        <v>1875</v>
      </c>
      <c r="B211" s="74" t="s">
        <v>3335</v>
      </c>
      <c r="C211" s="2">
        <v>600115712</v>
      </c>
      <c r="D211" s="2" t="s">
        <v>1876</v>
      </c>
      <c r="E211" s="32">
        <v>2</v>
      </c>
      <c r="F211" s="67">
        <v>0.54800000000000004</v>
      </c>
      <c r="G211" s="41">
        <v>0.36499999999999999</v>
      </c>
      <c r="H211" s="103">
        <v>140107</v>
      </c>
      <c r="I211" s="103">
        <v>47636</v>
      </c>
      <c r="J211" s="103">
        <v>2802</v>
      </c>
      <c r="K211" s="115">
        <v>190545</v>
      </c>
    </row>
    <row r="212" spans="1:11" ht="17.100000000000001" customHeight="1" x14ac:dyDescent="0.25">
      <c r="A212" s="5" t="s">
        <v>1877</v>
      </c>
      <c r="B212" s="74" t="s">
        <v>3336</v>
      </c>
      <c r="C212" s="2">
        <v>600115721</v>
      </c>
      <c r="D212" s="2" t="s">
        <v>1878</v>
      </c>
      <c r="E212" s="32">
        <v>2</v>
      </c>
      <c r="F212" s="67">
        <v>0.80600000000000005</v>
      </c>
      <c r="G212" s="41">
        <v>0.53700000000000003</v>
      </c>
      <c r="H212" s="103">
        <v>206070</v>
      </c>
      <c r="I212" s="103">
        <v>70064</v>
      </c>
      <c r="J212" s="103">
        <v>4121</v>
      </c>
      <c r="K212" s="115">
        <v>280255</v>
      </c>
    </row>
    <row r="213" spans="1:11" ht="17.100000000000001" customHeight="1" x14ac:dyDescent="0.25">
      <c r="A213" s="5" t="s">
        <v>1879</v>
      </c>
      <c r="B213" s="74" t="s">
        <v>3337</v>
      </c>
      <c r="C213" s="2">
        <v>600115739</v>
      </c>
      <c r="D213" s="2" t="s">
        <v>1880</v>
      </c>
      <c r="E213" s="32">
        <v>2</v>
      </c>
      <c r="F213" s="67">
        <v>0.40300000000000002</v>
      </c>
      <c r="G213" s="41">
        <v>0.26900000000000002</v>
      </c>
      <c r="H213" s="103">
        <v>103035</v>
      </c>
      <c r="I213" s="103">
        <v>35032</v>
      </c>
      <c r="J213" s="103">
        <v>2060</v>
      </c>
      <c r="K213" s="115">
        <v>140127</v>
      </c>
    </row>
    <row r="214" spans="1:11" ht="17.100000000000001" customHeight="1" x14ac:dyDescent="0.25">
      <c r="A214" s="5" t="s">
        <v>1881</v>
      </c>
      <c r="B214" s="74" t="s">
        <v>3338</v>
      </c>
      <c r="C214" s="2">
        <v>600115755</v>
      </c>
      <c r="D214" s="2" t="s">
        <v>1882</v>
      </c>
      <c r="E214" s="32">
        <v>1</v>
      </c>
      <c r="F214" s="67">
        <v>1.6E-2</v>
      </c>
      <c r="G214" s="41">
        <v>1.0999999999999999E-2</v>
      </c>
      <c r="H214" s="103">
        <v>4091</v>
      </c>
      <c r="I214" s="103">
        <v>1391</v>
      </c>
      <c r="J214" s="103">
        <v>81</v>
      </c>
      <c r="K214" s="115">
        <v>5563</v>
      </c>
    </row>
    <row r="215" spans="1:11" ht="17.100000000000001" customHeight="1" x14ac:dyDescent="0.25">
      <c r="A215" s="5" t="s">
        <v>1883</v>
      </c>
      <c r="B215" s="74" t="s">
        <v>3339</v>
      </c>
      <c r="C215" s="2">
        <v>600115763</v>
      </c>
      <c r="D215" s="2" t="s">
        <v>1884</v>
      </c>
      <c r="E215" s="32">
        <v>1</v>
      </c>
      <c r="F215" s="67">
        <v>0.374</v>
      </c>
      <c r="G215" s="41">
        <v>0.249</v>
      </c>
      <c r="H215" s="103">
        <v>95621</v>
      </c>
      <c r="I215" s="103">
        <v>32511</v>
      </c>
      <c r="J215" s="103">
        <v>1912</v>
      </c>
      <c r="K215" s="115">
        <v>130044</v>
      </c>
    </row>
    <row r="216" spans="1:11" ht="17.100000000000001" customHeight="1" x14ac:dyDescent="0.25">
      <c r="A216" s="5" t="s">
        <v>1885</v>
      </c>
      <c r="B216" s="74" t="s">
        <v>3340</v>
      </c>
      <c r="C216" s="2">
        <v>600115852</v>
      </c>
      <c r="D216" s="2" t="s">
        <v>1886</v>
      </c>
      <c r="E216" s="32">
        <v>3</v>
      </c>
      <c r="F216" s="67">
        <v>1.2</v>
      </c>
      <c r="G216" s="41">
        <v>0.8</v>
      </c>
      <c r="H216" s="103">
        <v>306804</v>
      </c>
      <c r="I216" s="103">
        <v>104313</v>
      </c>
      <c r="J216" s="103">
        <v>6136</v>
      </c>
      <c r="K216" s="115">
        <v>417253</v>
      </c>
    </row>
    <row r="217" spans="1:11" ht="17.100000000000001" customHeight="1" x14ac:dyDescent="0.25">
      <c r="A217" s="5" t="s">
        <v>1887</v>
      </c>
      <c r="B217" s="74" t="s">
        <v>3341</v>
      </c>
      <c r="C217" s="2">
        <v>600115909</v>
      </c>
      <c r="D217" s="2" t="s">
        <v>1888</v>
      </c>
      <c r="E217" s="32">
        <v>3</v>
      </c>
      <c r="F217" s="67">
        <v>0.6</v>
      </c>
      <c r="G217" s="41">
        <v>0.4</v>
      </c>
      <c r="H217" s="103">
        <v>153402</v>
      </c>
      <c r="I217" s="103">
        <v>52157</v>
      </c>
      <c r="J217" s="103">
        <v>3068</v>
      </c>
      <c r="K217" s="115">
        <v>208627</v>
      </c>
    </row>
    <row r="218" spans="1:11" ht="17.100000000000001" customHeight="1" x14ac:dyDescent="0.25">
      <c r="A218" s="5" t="s">
        <v>1889</v>
      </c>
      <c r="B218" s="74" t="s">
        <v>3342</v>
      </c>
      <c r="C218" s="2">
        <v>600115941</v>
      </c>
      <c r="D218" s="2" t="s">
        <v>1890</v>
      </c>
      <c r="E218" s="32">
        <v>1</v>
      </c>
      <c r="F218" s="67">
        <v>0.28999999999999998</v>
      </c>
      <c r="G218" s="41">
        <v>0.193</v>
      </c>
      <c r="H218" s="103">
        <v>74144</v>
      </c>
      <c r="I218" s="103">
        <v>25209</v>
      </c>
      <c r="J218" s="103">
        <v>1482</v>
      </c>
      <c r="K218" s="115">
        <v>100835</v>
      </c>
    </row>
    <row r="219" spans="1:11" ht="17.100000000000001" customHeight="1" x14ac:dyDescent="0.25">
      <c r="A219" s="5" t="s">
        <v>1891</v>
      </c>
      <c r="B219" s="74" t="s">
        <v>3343</v>
      </c>
      <c r="C219" s="2">
        <v>600115968</v>
      </c>
      <c r="D219" s="2" t="s">
        <v>1892</v>
      </c>
      <c r="E219" s="32">
        <v>3</v>
      </c>
      <c r="F219" s="67">
        <v>0.113</v>
      </c>
      <c r="G219" s="41">
        <v>7.4999999999999997E-2</v>
      </c>
      <c r="H219" s="103">
        <v>28891</v>
      </c>
      <c r="I219" s="103">
        <v>9823</v>
      </c>
      <c r="J219" s="103">
        <v>577</v>
      </c>
      <c r="K219" s="115">
        <v>39291</v>
      </c>
    </row>
    <row r="220" spans="1:11" ht="17.100000000000001" customHeight="1" x14ac:dyDescent="0.25">
      <c r="A220" s="5" t="s">
        <v>1893</v>
      </c>
      <c r="B220" s="74" t="s">
        <v>3344</v>
      </c>
      <c r="C220" s="2">
        <v>600116034</v>
      </c>
      <c r="D220" s="2" t="s">
        <v>1894</v>
      </c>
      <c r="E220" s="32">
        <v>3</v>
      </c>
      <c r="F220" s="67">
        <v>0.72799999999999998</v>
      </c>
      <c r="G220" s="41">
        <v>0.48499999999999999</v>
      </c>
      <c r="H220" s="103">
        <v>186128</v>
      </c>
      <c r="I220" s="103">
        <v>63284</v>
      </c>
      <c r="J220" s="103">
        <v>3722</v>
      </c>
      <c r="K220" s="115">
        <v>253134</v>
      </c>
    </row>
    <row r="221" spans="1:11" ht="17.100000000000001" customHeight="1" x14ac:dyDescent="0.25">
      <c r="A221" s="5" t="s">
        <v>1895</v>
      </c>
      <c r="B221" s="74" t="s">
        <v>3345</v>
      </c>
      <c r="C221" s="2">
        <v>600116131</v>
      </c>
      <c r="D221" s="2" t="s">
        <v>1896</v>
      </c>
      <c r="E221" s="32">
        <v>2</v>
      </c>
      <c r="F221" s="67">
        <v>0.48399999999999999</v>
      </c>
      <c r="G221" s="41">
        <v>0.32300000000000001</v>
      </c>
      <c r="H221" s="103">
        <v>123744</v>
      </c>
      <c r="I221" s="103">
        <v>42073</v>
      </c>
      <c r="J221" s="103">
        <v>2474</v>
      </c>
      <c r="K221" s="115">
        <v>168291</v>
      </c>
    </row>
    <row r="222" spans="1:11" ht="17.100000000000001" customHeight="1" x14ac:dyDescent="0.25">
      <c r="A222" s="5" t="s">
        <v>1897</v>
      </c>
      <c r="B222" s="74" t="s">
        <v>3346</v>
      </c>
      <c r="C222" s="2">
        <v>600124746</v>
      </c>
      <c r="D222" s="2" t="s">
        <v>1898</v>
      </c>
      <c r="E222" s="32">
        <v>1</v>
      </c>
      <c r="F222" s="67">
        <v>0.40300000000000002</v>
      </c>
      <c r="G222" s="41">
        <v>0.26900000000000002</v>
      </c>
      <c r="H222" s="103">
        <v>103035</v>
      </c>
      <c r="I222" s="103">
        <v>35032</v>
      </c>
      <c r="J222" s="103">
        <v>2060</v>
      </c>
      <c r="K222" s="115">
        <v>140127</v>
      </c>
    </row>
    <row r="223" spans="1:11" ht="17.100000000000001" customHeight="1" x14ac:dyDescent="0.25">
      <c r="A223" s="5" t="s">
        <v>1899</v>
      </c>
      <c r="B223" s="74" t="s">
        <v>3347</v>
      </c>
      <c r="C223" s="2">
        <v>600124797</v>
      </c>
      <c r="D223" s="2" t="s">
        <v>1900</v>
      </c>
      <c r="E223" s="32">
        <v>1</v>
      </c>
      <c r="F223" s="67">
        <v>0.30599999999999999</v>
      </c>
      <c r="G223" s="41">
        <v>0.20399999999999999</v>
      </c>
      <c r="H223" s="103">
        <v>78235</v>
      </c>
      <c r="I223" s="103">
        <v>26600</v>
      </c>
      <c r="J223" s="103">
        <v>1564</v>
      </c>
      <c r="K223" s="115">
        <v>106399</v>
      </c>
    </row>
    <row r="224" spans="1:11" ht="17.100000000000001" customHeight="1" x14ac:dyDescent="0.25">
      <c r="A224" s="5" t="s">
        <v>1901</v>
      </c>
      <c r="B224" s="74" t="s">
        <v>3348</v>
      </c>
      <c r="C224" s="2">
        <v>600124801</v>
      </c>
      <c r="D224" s="2" t="s">
        <v>1902</v>
      </c>
      <c r="E224" s="32">
        <v>1</v>
      </c>
      <c r="F224" s="67">
        <v>0.11799999999999999</v>
      </c>
      <c r="G224" s="41">
        <v>7.9000000000000001E-2</v>
      </c>
      <c r="H224" s="103">
        <v>30169</v>
      </c>
      <c r="I224" s="103">
        <v>10257</v>
      </c>
      <c r="J224" s="103">
        <v>603</v>
      </c>
      <c r="K224" s="115">
        <v>41029</v>
      </c>
    </row>
    <row r="225" spans="1:11" ht="17.100000000000001" customHeight="1" x14ac:dyDescent="0.25">
      <c r="A225" s="5" t="s">
        <v>1903</v>
      </c>
      <c r="B225" s="74" t="s">
        <v>3349</v>
      </c>
      <c r="C225" s="2">
        <v>600124827</v>
      </c>
      <c r="D225" s="2" t="s">
        <v>1904</v>
      </c>
      <c r="E225" s="32">
        <v>1</v>
      </c>
      <c r="F225" s="67">
        <v>0.28999999999999998</v>
      </c>
      <c r="G225" s="41">
        <v>0.193</v>
      </c>
      <c r="H225" s="103">
        <v>74144</v>
      </c>
      <c r="I225" s="103">
        <v>25209</v>
      </c>
      <c r="J225" s="103">
        <v>1482</v>
      </c>
      <c r="K225" s="115">
        <v>100835</v>
      </c>
    </row>
    <row r="226" spans="1:11" ht="17.100000000000001" customHeight="1" x14ac:dyDescent="0.25">
      <c r="A226" s="5" t="s">
        <v>1905</v>
      </c>
      <c r="B226" s="74" t="s">
        <v>3350</v>
      </c>
      <c r="C226" s="2">
        <v>600124860</v>
      </c>
      <c r="D226" s="2" t="s">
        <v>1906</v>
      </c>
      <c r="E226" s="32">
        <v>2</v>
      </c>
      <c r="F226" s="67">
        <v>0.74</v>
      </c>
      <c r="G226" s="41">
        <v>0.49299999999999999</v>
      </c>
      <c r="H226" s="103">
        <v>189196</v>
      </c>
      <c r="I226" s="103">
        <v>64327</v>
      </c>
      <c r="J226" s="103">
        <v>3783</v>
      </c>
      <c r="K226" s="115">
        <v>257306</v>
      </c>
    </row>
    <row r="227" spans="1:11" ht="17.100000000000001" customHeight="1" x14ac:dyDescent="0.25">
      <c r="A227" s="5" t="s">
        <v>1907</v>
      </c>
      <c r="B227" s="74" t="s">
        <v>3351</v>
      </c>
      <c r="C227" s="2">
        <v>600124924</v>
      </c>
      <c r="D227" s="2" t="s">
        <v>1908</v>
      </c>
      <c r="E227" s="32">
        <v>1</v>
      </c>
      <c r="F227" s="67">
        <v>0.40300000000000002</v>
      </c>
      <c r="G227" s="41">
        <v>0.26900000000000002</v>
      </c>
      <c r="H227" s="103">
        <v>103035</v>
      </c>
      <c r="I227" s="103">
        <v>35032</v>
      </c>
      <c r="J227" s="103">
        <v>2060</v>
      </c>
      <c r="K227" s="115">
        <v>140127</v>
      </c>
    </row>
    <row r="228" spans="1:11" ht="17.100000000000001" customHeight="1" x14ac:dyDescent="0.25">
      <c r="A228" s="5" t="s">
        <v>1909</v>
      </c>
      <c r="B228" s="74" t="s">
        <v>3352</v>
      </c>
      <c r="C228" s="2">
        <v>600124932</v>
      </c>
      <c r="D228" s="2" t="s">
        <v>1910</v>
      </c>
      <c r="E228" s="32">
        <v>1</v>
      </c>
      <c r="F228" s="67">
        <v>0.313</v>
      </c>
      <c r="G228" s="41">
        <v>0.20899999999999999</v>
      </c>
      <c r="H228" s="103">
        <v>80025</v>
      </c>
      <c r="I228" s="103">
        <v>27209</v>
      </c>
      <c r="J228" s="103">
        <v>1600</v>
      </c>
      <c r="K228" s="115">
        <v>108834</v>
      </c>
    </row>
    <row r="229" spans="1:11" ht="17.100000000000001" customHeight="1" x14ac:dyDescent="0.25">
      <c r="A229" s="5" t="s">
        <v>1911</v>
      </c>
      <c r="B229" s="74" t="s">
        <v>3353</v>
      </c>
      <c r="C229" s="2">
        <v>600125009</v>
      </c>
      <c r="D229" s="2" t="s">
        <v>1912</v>
      </c>
      <c r="E229" s="32">
        <v>1</v>
      </c>
      <c r="F229" s="67">
        <v>0.20599999999999999</v>
      </c>
      <c r="G229" s="41">
        <v>0.13700000000000001</v>
      </c>
      <c r="H229" s="103">
        <v>52668</v>
      </c>
      <c r="I229" s="103">
        <v>17907</v>
      </c>
      <c r="J229" s="103">
        <v>1053</v>
      </c>
      <c r="K229" s="115">
        <v>71628</v>
      </c>
    </row>
    <row r="230" spans="1:11" ht="17.100000000000001" customHeight="1" x14ac:dyDescent="0.25">
      <c r="A230" s="5" t="s">
        <v>1913</v>
      </c>
      <c r="B230" s="74" t="s">
        <v>3354</v>
      </c>
      <c r="C230" s="2">
        <v>600125025</v>
      </c>
      <c r="D230" s="2" t="s">
        <v>1914</v>
      </c>
      <c r="E230" s="32">
        <v>1</v>
      </c>
      <c r="F230" s="67">
        <v>0.21</v>
      </c>
      <c r="G230" s="41">
        <v>0.14000000000000001</v>
      </c>
      <c r="H230" s="103">
        <v>53691</v>
      </c>
      <c r="I230" s="103">
        <v>18255</v>
      </c>
      <c r="J230" s="103">
        <v>1073</v>
      </c>
      <c r="K230" s="115">
        <v>73019</v>
      </c>
    </row>
    <row r="231" spans="1:11" ht="17.100000000000001" customHeight="1" x14ac:dyDescent="0.25">
      <c r="A231" s="5" t="s">
        <v>1915</v>
      </c>
      <c r="B231" s="74" t="s">
        <v>3355</v>
      </c>
      <c r="C231" s="2">
        <v>600125092</v>
      </c>
      <c r="D231" s="2" t="s">
        <v>1916</v>
      </c>
      <c r="E231" s="32">
        <v>4</v>
      </c>
      <c r="F231" s="67">
        <v>0.434</v>
      </c>
      <c r="G231" s="41">
        <v>0.28899999999999998</v>
      </c>
      <c r="H231" s="103">
        <v>110961</v>
      </c>
      <c r="I231" s="103">
        <v>37727</v>
      </c>
      <c r="J231" s="103">
        <v>2219</v>
      </c>
      <c r="K231" s="115">
        <v>150907</v>
      </c>
    </row>
    <row r="232" spans="1:11" ht="17.100000000000001" customHeight="1" x14ac:dyDescent="0.25">
      <c r="A232" s="5" t="s">
        <v>1917</v>
      </c>
      <c r="B232" s="74" t="s">
        <v>3356</v>
      </c>
      <c r="C232" s="2">
        <v>600125181</v>
      </c>
      <c r="D232" s="2" t="s">
        <v>1918</v>
      </c>
      <c r="E232" s="32">
        <v>1</v>
      </c>
      <c r="F232" s="67">
        <v>0.22600000000000001</v>
      </c>
      <c r="G232" s="41">
        <v>0.151</v>
      </c>
      <c r="H232" s="103">
        <v>57782</v>
      </c>
      <c r="I232" s="103">
        <v>19646</v>
      </c>
      <c r="J232" s="103">
        <v>1155</v>
      </c>
      <c r="K232" s="115">
        <v>78583</v>
      </c>
    </row>
    <row r="233" spans="1:11" ht="17.100000000000001" customHeight="1" x14ac:dyDescent="0.25">
      <c r="A233" s="5" t="s">
        <v>1919</v>
      </c>
      <c r="B233" s="74" t="s">
        <v>3357</v>
      </c>
      <c r="C233" s="2">
        <v>600125203</v>
      </c>
      <c r="D233" s="2" t="s">
        <v>1920</v>
      </c>
      <c r="E233" s="32">
        <v>2</v>
      </c>
      <c r="F233" s="67">
        <v>0.25</v>
      </c>
      <c r="G233" s="41">
        <v>0.16700000000000001</v>
      </c>
      <c r="H233" s="103">
        <v>63918</v>
      </c>
      <c r="I233" s="103">
        <v>21732</v>
      </c>
      <c r="J233" s="103">
        <v>1278</v>
      </c>
      <c r="K233" s="115">
        <v>86928</v>
      </c>
    </row>
    <row r="234" spans="1:11" ht="17.100000000000001" customHeight="1" x14ac:dyDescent="0.25">
      <c r="A234" s="5" t="s">
        <v>1921</v>
      </c>
      <c r="B234" s="74" t="s">
        <v>3358</v>
      </c>
      <c r="C234" s="2">
        <v>600125211</v>
      </c>
      <c r="D234" s="2" t="s">
        <v>1922</v>
      </c>
      <c r="E234" s="32">
        <v>3</v>
      </c>
      <c r="F234" s="67">
        <v>1.2090000000000001</v>
      </c>
      <c r="G234" s="41">
        <v>0.80600000000000005</v>
      </c>
      <c r="H234" s="103">
        <v>309106</v>
      </c>
      <c r="I234" s="103">
        <v>105096</v>
      </c>
      <c r="J234" s="103">
        <v>6182</v>
      </c>
      <c r="K234" s="115">
        <v>420384</v>
      </c>
    </row>
    <row r="235" spans="1:11" ht="17.100000000000001" customHeight="1" x14ac:dyDescent="0.25">
      <c r="A235" s="5" t="s">
        <v>1923</v>
      </c>
      <c r="B235" s="74" t="s">
        <v>3359</v>
      </c>
      <c r="C235" s="2">
        <v>600125220</v>
      </c>
      <c r="D235" s="2" t="s">
        <v>1924</v>
      </c>
      <c r="E235" s="32">
        <v>5</v>
      </c>
      <c r="F235" s="67">
        <v>1.629</v>
      </c>
      <c r="G235" s="41">
        <v>1.0860000000000001</v>
      </c>
      <c r="H235" s="103">
        <v>416487</v>
      </c>
      <c r="I235" s="103">
        <v>141606</v>
      </c>
      <c r="J235" s="103">
        <v>8329</v>
      </c>
      <c r="K235" s="115">
        <v>566422</v>
      </c>
    </row>
    <row r="236" spans="1:11" ht="17.100000000000001" customHeight="1" x14ac:dyDescent="0.25">
      <c r="A236" s="5" t="s">
        <v>1925</v>
      </c>
      <c r="B236" s="74" t="s">
        <v>3360</v>
      </c>
      <c r="C236" s="2">
        <v>600125238</v>
      </c>
      <c r="D236" s="2" t="s">
        <v>1926</v>
      </c>
      <c r="E236" s="32">
        <v>3</v>
      </c>
      <c r="F236" s="67">
        <v>0.28999999999999998</v>
      </c>
      <c r="G236" s="41">
        <v>0.193</v>
      </c>
      <c r="H236" s="103">
        <v>74144</v>
      </c>
      <c r="I236" s="103">
        <v>25209</v>
      </c>
      <c r="J236" s="103">
        <v>1482</v>
      </c>
      <c r="K236" s="115">
        <v>100835</v>
      </c>
    </row>
    <row r="237" spans="1:11" ht="17.100000000000001" customHeight="1" x14ac:dyDescent="0.25">
      <c r="A237" s="5" t="s">
        <v>1927</v>
      </c>
      <c r="B237" s="74" t="s">
        <v>3361</v>
      </c>
      <c r="C237" s="2">
        <v>600125254</v>
      </c>
      <c r="D237" s="2" t="s">
        <v>1928</v>
      </c>
      <c r="E237" s="32">
        <v>1</v>
      </c>
      <c r="F237" s="67">
        <v>0.39</v>
      </c>
      <c r="G237" s="41">
        <v>0.26</v>
      </c>
      <c r="H237" s="103">
        <v>99711</v>
      </c>
      <c r="I237" s="103">
        <v>33902</v>
      </c>
      <c r="J237" s="103">
        <v>1994</v>
      </c>
      <c r="K237" s="115">
        <v>135607</v>
      </c>
    </row>
    <row r="238" spans="1:11" ht="17.100000000000001" customHeight="1" x14ac:dyDescent="0.25">
      <c r="A238" s="5" t="s">
        <v>1929</v>
      </c>
      <c r="B238" s="74" t="s">
        <v>3362</v>
      </c>
      <c r="C238" s="2">
        <v>600125262</v>
      </c>
      <c r="D238" s="2" t="s">
        <v>1930</v>
      </c>
      <c r="E238" s="32">
        <v>4</v>
      </c>
      <c r="F238" s="67">
        <v>1</v>
      </c>
      <c r="G238" s="41">
        <v>0.66700000000000004</v>
      </c>
      <c r="H238" s="103">
        <v>255670</v>
      </c>
      <c r="I238" s="103">
        <v>86928</v>
      </c>
      <c r="J238" s="103">
        <v>5113</v>
      </c>
      <c r="K238" s="115">
        <v>347711</v>
      </c>
    </row>
    <row r="239" spans="1:11" ht="17.100000000000001" customHeight="1" x14ac:dyDescent="0.25">
      <c r="A239" s="5" t="s">
        <v>1931</v>
      </c>
      <c r="B239" s="74" t="s">
        <v>3363</v>
      </c>
      <c r="C239" s="2">
        <v>600125297</v>
      </c>
      <c r="D239" s="2" t="s">
        <v>1932</v>
      </c>
      <c r="E239" s="32">
        <v>1</v>
      </c>
      <c r="F239" s="67">
        <v>0.19</v>
      </c>
      <c r="G239" s="41">
        <v>0.127</v>
      </c>
      <c r="H239" s="103">
        <v>48577</v>
      </c>
      <c r="I239" s="103">
        <v>16516</v>
      </c>
      <c r="J239" s="103">
        <v>971</v>
      </c>
      <c r="K239" s="115">
        <v>66064</v>
      </c>
    </row>
    <row r="240" spans="1:11" ht="17.100000000000001" customHeight="1" x14ac:dyDescent="0.25">
      <c r="A240" s="5" t="s">
        <v>1933</v>
      </c>
      <c r="B240" s="74" t="s">
        <v>3364</v>
      </c>
      <c r="C240" s="2">
        <v>600125301</v>
      </c>
      <c r="D240" s="2" t="s">
        <v>1934</v>
      </c>
      <c r="E240" s="32">
        <v>1</v>
      </c>
      <c r="F240" s="67">
        <v>0.129</v>
      </c>
      <c r="G240" s="41">
        <v>8.5999999999999993E-2</v>
      </c>
      <c r="H240" s="103">
        <v>32981</v>
      </c>
      <c r="I240" s="103">
        <v>11214</v>
      </c>
      <c r="J240" s="103">
        <v>659</v>
      </c>
      <c r="K240" s="115">
        <v>44854</v>
      </c>
    </row>
    <row r="241" spans="1:11" ht="17.100000000000001" customHeight="1" x14ac:dyDescent="0.25">
      <c r="A241" s="5" t="s">
        <v>1935</v>
      </c>
      <c r="B241" s="74" t="s">
        <v>3365</v>
      </c>
      <c r="C241" s="2">
        <v>600125319</v>
      </c>
      <c r="D241" s="2" t="s">
        <v>1936</v>
      </c>
      <c r="E241" s="32">
        <v>1</v>
      </c>
      <c r="F241" s="67">
        <v>0.17699999999999999</v>
      </c>
      <c r="G241" s="41">
        <v>0.11799999999999999</v>
      </c>
      <c r="H241" s="103">
        <v>45254</v>
      </c>
      <c r="I241" s="103">
        <v>15386</v>
      </c>
      <c r="J241" s="103">
        <v>905</v>
      </c>
      <c r="K241" s="115">
        <v>61545</v>
      </c>
    </row>
    <row r="242" spans="1:11" ht="17.100000000000001" customHeight="1" x14ac:dyDescent="0.25">
      <c r="A242" s="5" t="s">
        <v>1937</v>
      </c>
      <c r="B242" s="74" t="s">
        <v>3366</v>
      </c>
      <c r="C242" s="2">
        <v>600125343</v>
      </c>
      <c r="D242" s="2" t="s">
        <v>1938</v>
      </c>
      <c r="E242" s="32">
        <v>1</v>
      </c>
      <c r="F242" s="67">
        <v>0.20200000000000001</v>
      </c>
      <c r="G242" s="41">
        <v>0.13500000000000001</v>
      </c>
      <c r="H242" s="103">
        <v>51645</v>
      </c>
      <c r="I242" s="103">
        <v>17559</v>
      </c>
      <c r="J242" s="103">
        <v>1032</v>
      </c>
      <c r="K242" s="115">
        <v>70236</v>
      </c>
    </row>
    <row r="243" spans="1:11" ht="17.100000000000001" customHeight="1" x14ac:dyDescent="0.25">
      <c r="A243" s="5" t="s">
        <v>1939</v>
      </c>
      <c r="B243" s="74" t="s">
        <v>3367</v>
      </c>
      <c r="C243" s="2">
        <v>600125351</v>
      </c>
      <c r="D243" s="2" t="s">
        <v>1940</v>
      </c>
      <c r="E243" s="32">
        <v>1</v>
      </c>
      <c r="F243" s="67">
        <v>0.1</v>
      </c>
      <c r="G243" s="41">
        <v>6.7000000000000004E-2</v>
      </c>
      <c r="H243" s="103">
        <v>25567</v>
      </c>
      <c r="I243" s="103">
        <v>8693</v>
      </c>
      <c r="J243" s="103">
        <v>511</v>
      </c>
      <c r="K243" s="115">
        <v>34771</v>
      </c>
    </row>
    <row r="244" spans="1:11" ht="17.100000000000001" customHeight="1" x14ac:dyDescent="0.25">
      <c r="A244" s="5" t="s">
        <v>1941</v>
      </c>
      <c r="B244" s="74" t="s">
        <v>3368</v>
      </c>
      <c r="C244" s="2">
        <v>600125378</v>
      </c>
      <c r="D244" s="2" t="s">
        <v>1942</v>
      </c>
      <c r="E244" s="32">
        <v>1</v>
      </c>
      <c r="F244" s="67">
        <v>0.40300000000000002</v>
      </c>
      <c r="G244" s="41">
        <v>0.26900000000000002</v>
      </c>
      <c r="H244" s="103">
        <v>103035</v>
      </c>
      <c r="I244" s="103">
        <v>35032</v>
      </c>
      <c r="J244" s="103">
        <v>2060</v>
      </c>
      <c r="K244" s="115">
        <v>140127</v>
      </c>
    </row>
    <row r="245" spans="1:11" ht="17.100000000000001" customHeight="1" x14ac:dyDescent="0.25">
      <c r="A245" s="5" t="s">
        <v>1943</v>
      </c>
      <c r="B245" s="74" t="s">
        <v>3369</v>
      </c>
      <c r="C245" s="2">
        <v>600125386</v>
      </c>
      <c r="D245" s="2" t="s">
        <v>1944</v>
      </c>
      <c r="E245" s="32">
        <v>3</v>
      </c>
      <c r="F245" s="67">
        <v>0.49199999999999999</v>
      </c>
      <c r="G245" s="41">
        <v>0.32800000000000001</v>
      </c>
      <c r="H245" s="103">
        <v>125790</v>
      </c>
      <c r="I245" s="103">
        <v>42769</v>
      </c>
      <c r="J245" s="103">
        <v>2515</v>
      </c>
      <c r="K245" s="115">
        <v>171074</v>
      </c>
    </row>
    <row r="246" spans="1:11" ht="17.100000000000001" customHeight="1" x14ac:dyDescent="0.25">
      <c r="A246" s="5" t="s">
        <v>1945</v>
      </c>
      <c r="B246" s="74" t="s">
        <v>3370</v>
      </c>
      <c r="C246" s="2">
        <v>600125424</v>
      </c>
      <c r="D246" s="2" t="s">
        <v>1946</v>
      </c>
      <c r="E246" s="32">
        <v>2</v>
      </c>
      <c r="F246" s="67">
        <v>0.35499999999999998</v>
      </c>
      <c r="G246" s="41">
        <v>0.23699999999999999</v>
      </c>
      <c r="H246" s="103">
        <v>90763</v>
      </c>
      <c r="I246" s="103">
        <v>30859</v>
      </c>
      <c r="J246" s="103">
        <v>1815</v>
      </c>
      <c r="K246" s="115">
        <v>123437</v>
      </c>
    </row>
    <row r="247" spans="1:11" ht="17.100000000000001" customHeight="1" x14ac:dyDescent="0.25">
      <c r="A247" s="5" t="s">
        <v>1947</v>
      </c>
      <c r="B247" s="74" t="s">
        <v>3371</v>
      </c>
      <c r="C247" s="2">
        <v>600125475</v>
      </c>
      <c r="D247" s="2" t="s">
        <v>1948</v>
      </c>
      <c r="E247" s="32">
        <v>1</v>
      </c>
      <c r="F247" s="67">
        <v>0.4</v>
      </c>
      <c r="G247" s="41">
        <v>0.26700000000000002</v>
      </c>
      <c r="H247" s="103">
        <v>102268</v>
      </c>
      <c r="I247" s="103">
        <v>34771</v>
      </c>
      <c r="J247" s="103">
        <v>2045</v>
      </c>
      <c r="K247" s="115">
        <v>139084</v>
      </c>
    </row>
    <row r="248" spans="1:11" ht="17.100000000000001" customHeight="1" x14ac:dyDescent="0.25">
      <c r="A248" s="5" t="s">
        <v>1949</v>
      </c>
      <c r="B248" s="74" t="s">
        <v>3372</v>
      </c>
      <c r="C248" s="2">
        <v>600125521</v>
      </c>
      <c r="D248" s="2" t="s">
        <v>1950</v>
      </c>
      <c r="E248" s="32">
        <v>2</v>
      </c>
      <c r="F248" s="67">
        <v>0.25800000000000001</v>
      </c>
      <c r="G248" s="41">
        <v>0.17199999999999999</v>
      </c>
      <c r="H248" s="103">
        <v>65963</v>
      </c>
      <c r="I248" s="103">
        <v>22427</v>
      </c>
      <c r="J248" s="103">
        <v>1319</v>
      </c>
      <c r="K248" s="115">
        <v>89709</v>
      </c>
    </row>
    <row r="249" spans="1:11" ht="17.100000000000001" customHeight="1" x14ac:dyDescent="0.25">
      <c r="A249" s="5" t="s">
        <v>1951</v>
      </c>
      <c r="B249" s="74" t="s">
        <v>3373</v>
      </c>
      <c r="C249" s="2">
        <v>600125572</v>
      </c>
      <c r="D249" s="2" t="s">
        <v>1952</v>
      </c>
      <c r="E249" s="32">
        <v>2</v>
      </c>
      <c r="F249" s="67">
        <v>0.71</v>
      </c>
      <c r="G249" s="41">
        <v>0.47299999999999998</v>
      </c>
      <c r="H249" s="103">
        <v>181526</v>
      </c>
      <c r="I249" s="103">
        <v>61719</v>
      </c>
      <c r="J249" s="103">
        <v>3630</v>
      </c>
      <c r="K249" s="115">
        <v>246875</v>
      </c>
    </row>
    <row r="250" spans="1:11" ht="17.100000000000001" customHeight="1" x14ac:dyDescent="0.25">
      <c r="A250" s="5" t="s">
        <v>1953</v>
      </c>
      <c r="B250" s="74" t="s">
        <v>3374</v>
      </c>
      <c r="C250" s="2">
        <v>600125637</v>
      </c>
      <c r="D250" s="2" t="s">
        <v>1954</v>
      </c>
      <c r="E250" s="32">
        <v>1</v>
      </c>
      <c r="F250" s="67">
        <v>0.20899999999999999</v>
      </c>
      <c r="G250" s="41">
        <v>0.13900000000000001</v>
      </c>
      <c r="H250" s="103">
        <v>53435</v>
      </c>
      <c r="I250" s="103">
        <v>18168</v>
      </c>
      <c r="J250" s="103">
        <v>1068</v>
      </c>
      <c r="K250" s="115">
        <v>72671</v>
      </c>
    </row>
    <row r="251" spans="1:11" ht="17.100000000000001" customHeight="1" x14ac:dyDescent="0.25">
      <c r="A251" s="5" t="s">
        <v>1955</v>
      </c>
      <c r="B251" s="74" t="s">
        <v>3375</v>
      </c>
      <c r="C251" s="2">
        <v>600125645</v>
      </c>
      <c r="D251" s="2" t="s">
        <v>1956</v>
      </c>
      <c r="E251" s="32">
        <v>2</v>
      </c>
      <c r="F251" s="67">
        <v>0.32300000000000001</v>
      </c>
      <c r="G251" s="41">
        <v>0.215</v>
      </c>
      <c r="H251" s="103">
        <v>82582</v>
      </c>
      <c r="I251" s="103">
        <v>28078</v>
      </c>
      <c r="J251" s="103">
        <v>1651</v>
      </c>
      <c r="K251" s="115">
        <v>112311</v>
      </c>
    </row>
    <row r="252" spans="1:11" ht="17.100000000000001" customHeight="1" x14ac:dyDescent="0.25">
      <c r="A252" s="5" t="s">
        <v>1957</v>
      </c>
      <c r="B252" s="74" t="s">
        <v>3376</v>
      </c>
      <c r="C252" s="2">
        <v>600125661</v>
      </c>
      <c r="D252" s="2" t="s">
        <v>1958</v>
      </c>
      <c r="E252" s="32">
        <v>2</v>
      </c>
      <c r="F252" s="67">
        <v>0.45200000000000001</v>
      </c>
      <c r="G252" s="41">
        <v>0.30099999999999999</v>
      </c>
      <c r="H252" s="103">
        <v>115563</v>
      </c>
      <c r="I252" s="103">
        <v>39291</v>
      </c>
      <c r="J252" s="103">
        <v>2311</v>
      </c>
      <c r="K252" s="115">
        <v>157165</v>
      </c>
    </row>
    <row r="253" spans="1:11" ht="17.100000000000001" customHeight="1" x14ac:dyDescent="0.25">
      <c r="A253" s="5" t="s">
        <v>1959</v>
      </c>
      <c r="B253" s="74" t="s">
        <v>3377</v>
      </c>
      <c r="C253" s="2">
        <v>600125670</v>
      </c>
      <c r="D253" s="2" t="s">
        <v>1960</v>
      </c>
      <c r="E253" s="32">
        <v>2</v>
      </c>
      <c r="F253" s="67">
        <v>0.71</v>
      </c>
      <c r="G253" s="41">
        <v>0.47299999999999998</v>
      </c>
      <c r="H253" s="103">
        <v>181526</v>
      </c>
      <c r="I253" s="103">
        <v>61719</v>
      </c>
      <c r="J253" s="103">
        <v>3630</v>
      </c>
      <c r="K253" s="115">
        <v>246875</v>
      </c>
    </row>
    <row r="254" spans="1:11" ht="17.100000000000001" customHeight="1" x14ac:dyDescent="0.25">
      <c r="A254" s="5" t="s">
        <v>1961</v>
      </c>
      <c r="B254" s="74" t="s">
        <v>3378</v>
      </c>
      <c r="C254" s="2">
        <v>600125688</v>
      </c>
      <c r="D254" s="2" t="s">
        <v>1962</v>
      </c>
      <c r="E254" s="32">
        <v>1</v>
      </c>
      <c r="F254" s="67">
        <v>0.40300000000000002</v>
      </c>
      <c r="G254" s="41">
        <v>0.26900000000000002</v>
      </c>
      <c r="H254" s="103">
        <v>103035</v>
      </c>
      <c r="I254" s="103">
        <v>35032</v>
      </c>
      <c r="J254" s="103">
        <v>2060</v>
      </c>
      <c r="K254" s="115">
        <v>140127</v>
      </c>
    </row>
    <row r="255" spans="1:11" ht="17.100000000000001" customHeight="1" x14ac:dyDescent="0.25">
      <c r="A255" s="5" t="s">
        <v>1963</v>
      </c>
      <c r="B255" s="74" t="s">
        <v>3379</v>
      </c>
      <c r="C255" s="2">
        <v>600125777</v>
      </c>
      <c r="D255" s="2" t="s">
        <v>1964</v>
      </c>
      <c r="E255" s="32">
        <v>2</v>
      </c>
      <c r="F255" s="67">
        <v>0.161</v>
      </c>
      <c r="G255" s="41">
        <v>0.107</v>
      </c>
      <c r="H255" s="103">
        <v>41163</v>
      </c>
      <c r="I255" s="103">
        <v>13995</v>
      </c>
      <c r="J255" s="103">
        <v>823</v>
      </c>
      <c r="K255" s="115">
        <v>55981</v>
      </c>
    </row>
    <row r="256" spans="1:11" ht="17.100000000000001" customHeight="1" x14ac:dyDescent="0.25">
      <c r="A256" s="5" t="s">
        <v>1965</v>
      </c>
      <c r="B256" s="74" t="s">
        <v>3380</v>
      </c>
      <c r="C256" s="2">
        <v>600125963</v>
      </c>
      <c r="D256" s="2" t="s">
        <v>1966</v>
      </c>
      <c r="E256" s="32">
        <v>1</v>
      </c>
      <c r="F256" s="67">
        <v>0.28999999999999998</v>
      </c>
      <c r="G256" s="41">
        <v>0.193</v>
      </c>
      <c r="H256" s="103">
        <v>74144</v>
      </c>
      <c r="I256" s="103">
        <v>25209</v>
      </c>
      <c r="J256" s="103">
        <v>1482</v>
      </c>
      <c r="K256" s="115">
        <v>100835</v>
      </c>
    </row>
    <row r="257" spans="1:11" ht="17.100000000000001" customHeight="1" x14ac:dyDescent="0.25">
      <c r="A257" s="5" t="s">
        <v>1967</v>
      </c>
      <c r="B257" s="74" t="s">
        <v>3381</v>
      </c>
      <c r="C257" s="2">
        <v>600125971</v>
      </c>
      <c r="D257" s="2" t="s">
        <v>1968</v>
      </c>
      <c r="E257" s="32">
        <v>2</v>
      </c>
      <c r="F257" s="67">
        <v>0.80600000000000005</v>
      </c>
      <c r="G257" s="41">
        <v>0.53700000000000003</v>
      </c>
      <c r="H257" s="103">
        <v>206070</v>
      </c>
      <c r="I257" s="103">
        <v>70064</v>
      </c>
      <c r="J257" s="103">
        <v>4121</v>
      </c>
      <c r="K257" s="115">
        <v>280255</v>
      </c>
    </row>
    <row r="258" spans="1:11" ht="17.100000000000001" customHeight="1" x14ac:dyDescent="0.25">
      <c r="A258" s="5" t="s">
        <v>1969</v>
      </c>
      <c r="B258" s="74" t="s">
        <v>3382</v>
      </c>
      <c r="C258" s="2">
        <v>600126021</v>
      </c>
      <c r="D258" s="2" t="s">
        <v>1970</v>
      </c>
      <c r="E258" s="32">
        <v>4</v>
      </c>
      <c r="F258" s="67">
        <v>1</v>
      </c>
      <c r="G258" s="41">
        <v>0.66700000000000004</v>
      </c>
      <c r="H258" s="103">
        <v>255670</v>
      </c>
      <c r="I258" s="103">
        <v>86928</v>
      </c>
      <c r="J258" s="103">
        <v>5113</v>
      </c>
      <c r="K258" s="115">
        <v>347711</v>
      </c>
    </row>
    <row r="259" spans="1:11" ht="17.100000000000001" customHeight="1" x14ac:dyDescent="0.25">
      <c r="A259" s="5" t="s">
        <v>1971</v>
      </c>
      <c r="B259" s="74" t="s">
        <v>3383</v>
      </c>
      <c r="C259" s="2">
        <v>600126048</v>
      </c>
      <c r="D259" s="2" t="s">
        <v>1972</v>
      </c>
      <c r="E259" s="32">
        <v>1</v>
      </c>
      <c r="F259" s="67">
        <v>6.5000000000000002E-2</v>
      </c>
      <c r="G259" s="41">
        <v>4.2999999999999997E-2</v>
      </c>
      <c r="H259" s="103">
        <v>16619</v>
      </c>
      <c r="I259" s="103">
        <v>5650</v>
      </c>
      <c r="J259" s="103">
        <v>332</v>
      </c>
      <c r="K259" s="115">
        <v>22601</v>
      </c>
    </row>
    <row r="260" spans="1:11" ht="17.100000000000001" customHeight="1" x14ac:dyDescent="0.25">
      <c r="A260" s="5" t="s">
        <v>1973</v>
      </c>
      <c r="B260" s="74" t="s">
        <v>3384</v>
      </c>
      <c r="C260" s="2">
        <v>600126056</v>
      </c>
      <c r="D260" s="2" t="s">
        <v>1974</v>
      </c>
      <c r="E260" s="32">
        <v>2</v>
      </c>
      <c r="F260" s="67">
        <v>0.80600000000000005</v>
      </c>
      <c r="G260" s="41">
        <v>0.53700000000000003</v>
      </c>
      <c r="H260" s="103">
        <v>206070</v>
      </c>
      <c r="I260" s="103">
        <v>70064</v>
      </c>
      <c r="J260" s="103">
        <v>4121</v>
      </c>
      <c r="K260" s="115">
        <v>280255</v>
      </c>
    </row>
    <row r="261" spans="1:11" ht="17.100000000000001" customHeight="1" x14ac:dyDescent="0.25">
      <c r="A261" s="5" t="s">
        <v>1975</v>
      </c>
      <c r="B261" s="74" t="s">
        <v>3385</v>
      </c>
      <c r="C261" s="2">
        <v>600126145</v>
      </c>
      <c r="D261" s="2" t="s">
        <v>1976</v>
      </c>
      <c r="E261" s="32">
        <v>1</v>
      </c>
      <c r="F261" s="67">
        <v>0.15</v>
      </c>
      <c r="G261" s="41">
        <v>0.1</v>
      </c>
      <c r="H261" s="103">
        <v>38351</v>
      </c>
      <c r="I261" s="103">
        <v>13039</v>
      </c>
      <c r="J261" s="103">
        <v>767</v>
      </c>
      <c r="K261" s="115">
        <v>52157</v>
      </c>
    </row>
    <row r="262" spans="1:11" ht="17.100000000000001" customHeight="1" x14ac:dyDescent="0.25">
      <c r="A262" s="5" t="s">
        <v>1977</v>
      </c>
      <c r="B262" s="74" t="s">
        <v>3386</v>
      </c>
      <c r="C262" s="2">
        <v>600126170</v>
      </c>
      <c r="D262" s="2" t="s">
        <v>1978</v>
      </c>
      <c r="E262" s="32">
        <v>1</v>
      </c>
      <c r="F262" s="67">
        <v>0.21</v>
      </c>
      <c r="G262" s="41">
        <v>0.14000000000000001</v>
      </c>
      <c r="H262" s="103">
        <v>53691</v>
      </c>
      <c r="I262" s="103">
        <v>18255</v>
      </c>
      <c r="J262" s="103">
        <v>1073</v>
      </c>
      <c r="K262" s="115">
        <v>73019</v>
      </c>
    </row>
    <row r="263" spans="1:11" ht="17.100000000000001" customHeight="1" x14ac:dyDescent="0.25">
      <c r="A263" s="5" t="s">
        <v>1979</v>
      </c>
      <c r="B263" s="74" t="s">
        <v>3387</v>
      </c>
      <c r="C263" s="2">
        <v>600126285</v>
      </c>
      <c r="D263" s="2" t="s">
        <v>1980</v>
      </c>
      <c r="E263" s="32">
        <v>1</v>
      </c>
      <c r="F263" s="67">
        <v>0.13</v>
      </c>
      <c r="G263" s="41">
        <v>8.6999999999999994E-2</v>
      </c>
      <c r="H263" s="103">
        <v>33237</v>
      </c>
      <c r="I263" s="103">
        <v>11301</v>
      </c>
      <c r="J263" s="103">
        <v>664</v>
      </c>
      <c r="K263" s="115">
        <v>45202</v>
      </c>
    </row>
    <row r="264" spans="1:11" ht="17.100000000000001" customHeight="1" x14ac:dyDescent="0.25">
      <c r="A264" s="5" t="s">
        <v>1981</v>
      </c>
      <c r="B264" s="74" t="s">
        <v>3388</v>
      </c>
      <c r="C264" s="2">
        <v>600126340</v>
      </c>
      <c r="D264" s="2" t="s">
        <v>1982</v>
      </c>
      <c r="E264" s="32">
        <v>1</v>
      </c>
      <c r="F264" s="67">
        <v>0.20899999999999999</v>
      </c>
      <c r="G264" s="41">
        <v>0.13900000000000001</v>
      </c>
      <c r="H264" s="103">
        <v>53435</v>
      </c>
      <c r="I264" s="103">
        <v>18168</v>
      </c>
      <c r="J264" s="103">
        <v>1068</v>
      </c>
      <c r="K264" s="115">
        <v>72671</v>
      </c>
    </row>
    <row r="265" spans="1:11" ht="17.100000000000001" customHeight="1" x14ac:dyDescent="0.25">
      <c r="A265" s="5" t="s">
        <v>1983</v>
      </c>
      <c r="B265" s="74" t="s">
        <v>3389</v>
      </c>
      <c r="C265" s="2">
        <v>600126366</v>
      </c>
      <c r="D265" s="2" t="s">
        <v>1984</v>
      </c>
      <c r="E265" s="32">
        <v>1</v>
      </c>
      <c r="F265" s="67">
        <v>0.309</v>
      </c>
      <c r="G265" s="41">
        <v>0.20599999999999999</v>
      </c>
      <c r="H265" s="103">
        <v>79002</v>
      </c>
      <c r="I265" s="103">
        <v>26861</v>
      </c>
      <c r="J265" s="103">
        <v>1580</v>
      </c>
      <c r="K265" s="115">
        <v>107443</v>
      </c>
    </row>
    <row r="266" spans="1:11" ht="17.100000000000001" customHeight="1" x14ac:dyDescent="0.25">
      <c r="A266" s="5" t="s">
        <v>1985</v>
      </c>
      <c r="B266" s="74" t="s">
        <v>3390</v>
      </c>
      <c r="C266" s="2">
        <v>600126439</v>
      </c>
      <c r="D266" s="2" t="s">
        <v>1986</v>
      </c>
      <c r="E266" s="32">
        <v>1</v>
      </c>
      <c r="F266" s="67">
        <v>0.28999999999999998</v>
      </c>
      <c r="G266" s="41">
        <v>0.193</v>
      </c>
      <c r="H266" s="103">
        <v>74144</v>
      </c>
      <c r="I266" s="103">
        <v>25209</v>
      </c>
      <c r="J266" s="103">
        <v>1482</v>
      </c>
      <c r="K266" s="115">
        <v>100835</v>
      </c>
    </row>
    <row r="267" spans="1:11" ht="17.100000000000001" customHeight="1" x14ac:dyDescent="0.25">
      <c r="A267" s="5" t="s">
        <v>1987</v>
      </c>
      <c r="B267" s="74" t="s">
        <v>3391</v>
      </c>
      <c r="C267" s="2">
        <v>600126447</v>
      </c>
      <c r="D267" s="2" t="s">
        <v>1988</v>
      </c>
      <c r="E267" s="32">
        <v>1</v>
      </c>
      <c r="F267" s="113">
        <v>0.27600000000000002</v>
      </c>
      <c r="G267" s="179">
        <v>0.184</v>
      </c>
      <c r="H267" s="103">
        <v>70565</v>
      </c>
      <c r="I267" s="103">
        <v>23992</v>
      </c>
      <c r="J267" s="103">
        <v>1411</v>
      </c>
      <c r="K267" s="115">
        <v>95968</v>
      </c>
    </row>
    <row r="268" spans="1:11" ht="17.100000000000001" customHeight="1" x14ac:dyDescent="0.25">
      <c r="A268" s="5" t="s">
        <v>1989</v>
      </c>
      <c r="B268" s="74" t="s">
        <v>3392</v>
      </c>
      <c r="C268" s="2">
        <v>600126544</v>
      </c>
      <c r="D268" s="2" t="s">
        <v>1990</v>
      </c>
      <c r="E268" s="32">
        <v>2</v>
      </c>
      <c r="F268" s="67">
        <v>6.5000000000000002E-2</v>
      </c>
      <c r="G268" s="41">
        <v>4.2999999999999997E-2</v>
      </c>
      <c r="H268" s="103">
        <v>16619</v>
      </c>
      <c r="I268" s="103">
        <v>5650</v>
      </c>
      <c r="J268" s="103">
        <v>332</v>
      </c>
      <c r="K268" s="115">
        <v>22601</v>
      </c>
    </row>
    <row r="269" spans="1:11" ht="17.100000000000001" customHeight="1" x14ac:dyDescent="0.25">
      <c r="A269" s="5" t="s">
        <v>1991</v>
      </c>
      <c r="B269" s="74" t="s">
        <v>3393</v>
      </c>
      <c r="C269" s="2">
        <v>600126561</v>
      </c>
      <c r="D269" s="2" t="s">
        <v>1992</v>
      </c>
      <c r="E269" s="32">
        <v>1</v>
      </c>
      <c r="F269" s="113">
        <v>0.34100000000000003</v>
      </c>
      <c r="G269" s="179">
        <v>0.22700000000000001</v>
      </c>
      <c r="H269" s="103">
        <v>87184</v>
      </c>
      <c r="I269" s="103">
        <v>29643</v>
      </c>
      <c r="J269" s="103">
        <v>1743</v>
      </c>
      <c r="K269" s="115">
        <v>118570</v>
      </c>
    </row>
    <row r="270" spans="1:11" ht="17.100000000000001" customHeight="1" x14ac:dyDescent="0.25">
      <c r="A270" s="5" t="s">
        <v>1993</v>
      </c>
      <c r="B270" s="74" t="s">
        <v>3394</v>
      </c>
      <c r="C270" s="2">
        <v>600126668</v>
      </c>
      <c r="D270" s="2" t="s">
        <v>1994</v>
      </c>
      <c r="E270" s="32">
        <v>2</v>
      </c>
      <c r="F270" s="67">
        <v>0.70960000000000001</v>
      </c>
      <c r="G270" s="41">
        <v>0.47299999999999998</v>
      </c>
      <c r="H270" s="103">
        <v>181424</v>
      </c>
      <c r="I270" s="103">
        <v>61684</v>
      </c>
      <c r="J270" s="103">
        <v>3628</v>
      </c>
      <c r="K270" s="115">
        <v>246736</v>
      </c>
    </row>
    <row r="271" spans="1:11" ht="17.100000000000001" customHeight="1" x14ac:dyDescent="0.25">
      <c r="A271" s="5" t="s">
        <v>1995</v>
      </c>
      <c r="B271" s="74" t="s">
        <v>3395</v>
      </c>
      <c r="C271" s="2">
        <v>600126706</v>
      </c>
      <c r="D271" s="2" t="s">
        <v>1996</v>
      </c>
      <c r="E271" s="32">
        <v>3</v>
      </c>
      <c r="F271" s="67">
        <v>1</v>
      </c>
      <c r="G271" s="41">
        <v>0.66700000000000004</v>
      </c>
      <c r="H271" s="103">
        <v>255670</v>
      </c>
      <c r="I271" s="103">
        <v>86928</v>
      </c>
      <c r="J271" s="103">
        <v>5113</v>
      </c>
      <c r="K271" s="115">
        <v>347711</v>
      </c>
    </row>
    <row r="272" spans="1:11" ht="17.100000000000001" customHeight="1" x14ac:dyDescent="0.25">
      <c r="A272" s="5" t="s">
        <v>1997</v>
      </c>
      <c r="B272" s="74" t="s">
        <v>3396</v>
      </c>
      <c r="C272" s="2">
        <v>600126714</v>
      </c>
      <c r="D272" s="2" t="s">
        <v>1998</v>
      </c>
      <c r="E272" s="32">
        <v>2</v>
      </c>
      <c r="F272" s="67">
        <v>0.79</v>
      </c>
      <c r="G272" s="41">
        <v>0.52700000000000002</v>
      </c>
      <c r="H272" s="103">
        <v>201980</v>
      </c>
      <c r="I272" s="103">
        <v>68673</v>
      </c>
      <c r="J272" s="103">
        <v>4039</v>
      </c>
      <c r="K272" s="115">
        <v>274692</v>
      </c>
    </row>
    <row r="273" spans="1:11" ht="17.100000000000001" customHeight="1" x14ac:dyDescent="0.25">
      <c r="A273" s="5" t="s">
        <v>1999</v>
      </c>
      <c r="B273" s="74" t="s">
        <v>3397</v>
      </c>
      <c r="C273" s="2">
        <v>600126838</v>
      </c>
      <c r="D273" s="2" t="s">
        <v>2000</v>
      </c>
      <c r="E273" s="32">
        <v>1</v>
      </c>
      <c r="F273" s="113">
        <v>0.28999999999999998</v>
      </c>
      <c r="G273" s="179">
        <v>0.193</v>
      </c>
      <c r="H273" s="103">
        <v>74144</v>
      </c>
      <c r="I273" s="103">
        <v>25209</v>
      </c>
      <c r="J273" s="103">
        <v>1482</v>
      </c>
      <c r="K273" s="115">
        <v>100835</v>
      </c>
    </row>
    <row r="274" spans="1:11" ht="17.100000000000001" customHeight="1" x14ac:dyDescent="0.25">
      <c r="A274" s="5" t="s">
        <v>2001</v>
      </c>
      <c r="B274" s="74" t="s">
        <v>3398</v>
      </c>
      <c r="C274" s="2">
        <v>600126935</v>
      </c>
      <c r="D274" s="2" t="s">
        <v>2002</v>
      </c>
      <c r="E274" s="32">
        <v>4</v>
      </c>
      <c r="F274" s="67">
        <v>0.53600000000000003</v>
      </c>
      <c r="G274" s="41">
        <v>0.35699999999999998</v>
      </c>
      <c r="H274" s="103">
        <v>137039</v>
      </c>
      <c r="I274" s="103">
        <v>46593</v>
      </c>
      <c r="J274" s="103">
        <v>2740</v>
      </c>
      <c r="K274" s="115">
        <v>186372</v>
      </c>
    </row>
    <row r="275" spans="1:11" ht="17.100000000000001" customHeight="1" x14ac:dyDescent="0.25">
      <c r="A275" s="5" t="s">
        <v>2003</v>
      </c>
      <c r="B275" s="74" t="s">
        <v>3399</v>
      </c>
      <c r="C275" s="2">
        <v>600127028</v>
      </c>
      <c r="D275" s="2" t="s">
        <v>2004</v>
      </c>
      <c r="E275" s="32">
        <v>2</v>
      </c>
      <c r="F275" s="67">
        <v>0.80600000000000005</v>
      </c>
      <c r="G275" s="41">
        <v>0.53700000000000003</v>
      </c>
      <c r="H275" s="103">
        <v>206070</v>
      </c>
      <c r="I275" s="103">
        <v>70064</v>
      </c>
      <c r="J275" s="103">
        <v>4121</v>
      </c>
      <c r="K275" s="115">
        <v>280255</v>
      </c>
    </row>
    <row r="276" spans="1:11" ht="17.100000000000001" customHeight="1" x14ac:dyDescent="0.25">
      <c r="A276" s="5" t="s">
        <v>2005</v>
      </c>
      <c r="B276" s="74" t="s">
        <v>3400</v>
      </c>
      <c r="C276" s="2">
        <v>600127052</v>
      </c>
      <c r="D276" s="2" t="s">
        <v>2006</v>
      </c>
      <c r="E276" s="32">
        <v>4</v>
      </c>
      <c r="F276" s="113">
        <v>1.61</v>
      </c>
      <c r="G276" s="179">
        <v>1.073</v>
      </c>
      <c r="H276" s="103">
        <v>411629</v>
      </c>
      <c r="I276" s="103">
        <v>139954</v>
      </c>
      <c r="J276" s="103">
        <v>8232</v>
      </c>
      <c r="K276" s="115">
        <v>559815</v>
      </c>
    </row>
    <row r="277" spans="1:11" ht="17.100000000000001" customHeight="1" x14ac:dyDescent="0.25">
      <c r="A277" s="5" t="s">
        <v>2007</v>
      </c>
      <c r="B277" s="74" t="s">
        <v>3401</v>
      </c>
      <c r="C277" s="2">
        <v>600127117</v>
      </c>
      <c r="D277" s="2" t="s">
        <v>2008</v>
      </c>
      <c r="E277" s="32">
        <v>1</v>
      </c>
      <c r="F277" s="67">
        <v>0.40300000000000002</v>
      </c>
      <c r="G277" s="41">
        <v>0.26900000000000002</v>
      </c>
      <c r="H277" s="103">
        <v>103035</v>
      </c>
      <c r="I277" s="103">
        <v>35032</v>
      </c>
      <c r="J277" s="103">
        <v>2060</v>
      </c>
      <c r="K277" s="115">
        <v>140127</v>
      </c>
    </row>
    <row r="278" spans="1:11" ht="17.100000000000001" customHeight="1" x14ac:dyDescent="0.25">
      <c r="A278" s="5" t="s">
        <v>2009</v>
      </c>
      <c r="B278" s="74" t="s">
        <v>3402</v>
      </c>
      <c r="C278" s="2">
        <v>600127281</v>
      </c>
      <c r="D278" s="2" t="s">
        <v>2010</v>
      </c>
      <c r="E278" s="32">
        <v>1</v>
      </c>
      <c r="F278" s="67">
        <v>3.2000000000000001E-2</v>
      </c>
      <c r="G278" s="41">
        <v>2.1000000000000001E-2</v>
      </c>
      <c r="H278" s="103">
        <v>8181</v>
      </c>
      <c r="I278" s="103">
        <v>2782</v>
      </c>
      <c r="J278" s="103">
        <v>163</v>
      </c>
      <c r="K278" s="115">
        <v>11126</v>
      </c>
    </row>
    <row r="279" spans="1:11" ht="17.100000000000001" customHeight="1" x14ac:dyDescent="0.25">
      <c r="A279" s="5" t="s">
        <v>2011</v>
      </c>
      <c r="B279" s="74" t="s">
        <v>3403</v>
      </c>
      <c r="C279" s="2">
        <v>600127346</v>
      </c>
      <c r="D279" s="2" t="s">
        <v>2012</v>
      </c>
      <c r="E279" s="32">
        <v>1</v>
      </c>
      <c r="F279" s="67">
        <v>0.2</v>
      </c>
      <c r="G279" s="41">
        <v>0.13300000000000001</v>
      </c>
      <c r="H279" s="103">
        <v>51134</v>
      </c>
      <c r="I279" s="103">
        <v>17386</v>
      </c>
      <c r="J279" s="103">
        <v>1022</v>
      </c>
      <c r="K279" s="115">
        <v>69542</v>
      </c>
    </row>
    <row r="280" spans="1:11" ht="17.100000000000001" customHeight="1" x14ac:dyDescent="0.25">
      <c r="A280" s="5" t="s">
        <v>2013</v>
      </c>
      <c r="B280" s="74" t="s">
        <v>3404</v>
      </c>
      <c r="C280" s="2">
        <v>600127362</v>
      </c>
      <c r="D280" s="2" t="s">
        <v>2014</v>
      </c>
      <c r="E280" s="32">
        <v>1</v>
      </c>
      <c r="F280" s="67">
        <v>0.4</v>
      </c>
      <c r="G280" s="41">
        <v>0.26700000000000002</v>
      </c>
      <c r="H280" s="103">
        <v>102268</v>
      </c>
      <c r="I280" s="103">
        <v>34771</v>
      </c>
      <c r="J280" s="103">
        <v>2045</v>
      </c>
      <c r="K280" s="115">
        <v>139084</v>
      </c>
    </row>
    <row r="281" spans="1:11" ht="17.100000000000001" customHeight="1" x14ac:dyDescent="0.25">
      <c r="A281" s="5" t="s">
        <v>2015</v>
      </c>
      <c r="B281" s="74" t="s">
        <v>3405</v>
      </c>
      <c r="C281" s="2">
        <v>600127401</v>
      </c>
      <c r="D281" s="2" t="s">
        <v>2016</v>
      </c>
      <c r="E281" s="32">
        <v>1</v>
      </c>
      <c r="F281" s="67">
        <v>0.33900000000000002</v>
      </c>
      <c r="G281" s="41">
        <v>0.22600000000000001</v>
      </c>
      <c r="H281" s="103">
        <v>86672</v>
      </c>
      <c r="I281" s="103">
        <v>29468</v>
      </c>
      <c r="J281" s="103">
        <v>1733</v>
      </c>
      <c r="K281" s="115">
        <v>117873</v>
      </c>
    </row>
    <row r="282" spans="1:11" ht="17.100000000000001" customHeight="1" x14ac:dyDescent="0.25">
      <c r="A282" s="5" t="s">
        <v>2017</v>
      </c>
      <c r="B282" s="74" t="s">
        <v>3406</v>
      </c>
      <c r="C282" s="2">
        <v>600127494</v>
      </c>
      <c r="D282" s="2" t="s">
        <v>2018</v>
      </c>
      <c r="E282" s="32">
        <v>1</v>
      </c>
      <c r="F282" s="67">
        <v>0.25800000000000001</v>
      </c>
      <c r="G282" s="41">
        <v>0.17199999999999999</v>
      </c>
      <c r="H282" s="103">
        <v>65963</v>
      </c>
      <c r="I282" s="103">
        <v>22427</v>
      </c>
      <c r="J282" s="103">
        <v>1319</v>
      </c>
      <c r="K282" s="115">
        <v>89709</v>
      </c>
    </row>
    <row r="283" spans="1:11" ht="17.100000000000001" customHeight="1" x14ac:dyDescent="0.25">
      <c r="A283" s="5" t="s">
        <v>2019</v>
      </c>
      <c r="B283" s="74" t="s">
        <v>3407</v>
      </c>
      <c r="C283" s="2">
        <v>600127508</v>
      </c>
      <c r="D283" s="2" t="s">
        <v>2020</v>
      </c>
      <c r="E283" s="32">
        <v>1</v>
      </c>
      <c r="F283" s="113">
        <v>0.4</v>
      </c>
      <c r="G283" s="179">
        <v>0.26700000000000002</v>
      </c>
      <c r="H283" s="103">
        <v>102268</v>
      </c>
      <c r="I283" s="103">
        <v>34771</v>
      </c>
      <c r="J283" s="103">
        <v>2045</v>
      </c>
      <c r="K283" s="115">
        <v>139084</v>
      </c>
    </row>
    <row r="284" spans="1:11" ht="17.100000000000001" customHeight="1" x14ac:dyDescent="0.25">
      <c r="A284" s="5" t="s">
        <v>2021</v>
      </c>
      <c r="B284" s="74" t="s">
        <v>3408</v>
      </c>
      <c r="C284" s="2">
        <v>600127583</v>
      </c>
      <c r="D284" s="2" t="s">
        <v>2022</v>
      </c>
      <c r="E284" s="32">
        <v>3</v>
      </c>
      <c r="F284" s="67">
        <v>0.56999999999999995</v>
      </c>
      <c r="G284" s="41">
        <v>0.38</v>
      </c>
      <c r="H284" s="103">
        <v>145732</v>
      </c>
      <c r="I284" s="103">
        <v>49549</v>
      </c>
      <c r="J284" s="103">
        <v>2914</v>
      </c>
      <c r="K284" s="115">
        <v>198195</v>
      </c>
    </row>
    <row r="285" spans="1:11" ht="17.100000000000001" customHeight="1" x14ac:dyDescent="0.25">
      <c r="A285" s="5" t="s">
        <v>2023</v>
      </c>
      <c r="B285" s="74" t="s">
        <v>3409</v>
      </c>
      <c r="C285" s="2">
        <v>600127630</v>
      </c>
      <c r="D285" s="2" t="s">
        <v>2024</v>
      </c>
      <c r="E285" s="32">
        <v>3</v>
      </c>
      <c r="F285" s="67">
        <v>0.82299999999999995</v>
      </c>
      <c r="G285" s="41">
        <v>0.54900000000000004</v>
      </c>
      <c r="H285" s="103">
        <v>210417</v>
      </c>
      <c r="I285" s="103">
        <v>71542</v>
      </c>
      <c r="J285" s="103">
        <v>4208</v>
      </c>
      <c r="K285" s="115">
        <v>286167</v>
      </c>
    </row>
    <row r="286" spans="1:11" ht="17.100000000000001" customHeight="1" x14ac:dyDescent="0.25">
      <c r="A286" s="5" t="s">
        <v>2025</v>
      </c>
      <c r="B286" s="74" t="s">
        <v>3410</v>
      </c>
      <c r="C286" s="2">
        <v>600127729</v>
      </c>
      <c r="D286" s="2" t="s">
        <v>2026</v>
      </c>
      <c r="E286" s="32">
        <v>1</v>
      </c>
      <c r="F286" s="67">
        <v>0.4</v>
      </c>
      <c r="G286" s="41">
        <v>0.26700000000000002</v>
      </c>
      <c r="H286" s="103">
        <v>102268</v>
      </c>
      <c r="I286" s="103">
        <v>34771</v>
      </c>
      <c r="J286" s="103">
        <v>2045</v>
      </c>
      <c r="K286" s="115">
        <v>139084</v>
      </c>
    </row>
    <row r="287" spans="1:11" ht="17.100000000000001" customHeight="1" x14ac:dyDescent="0.25">
      <c r="A287" s="5" t="s">
        <v>2027</v>
      </c>
      <c r="B287" s="74" t="s">
        <v>3411</v>
      </c>
      <c r="C287" s="2">
        <v>600129942</v>
      </c>
      <c r="D287" s="2" t="s">
        <v>2028</v>
      </c>
      <c r="E287" s="32">
        <v>1</v>
      </c>
      <c r="F287" s="67">
        <v>0.40300000000000002</v>
      </c>
      <c r="G287" s="41">
        <v>0.26900000000000002</v>
      </c>
      <c r="H287" s="103">
        <v>103035</v>
      </c>
      <c r="I287" s="103">
        <v>35032</v>
      </c>
      <c r="J287" s="103">
        <v>2060</v>
      </c>
      <c r="K287" s="115">
        <v>140127</v>
      </c>
    </row>
    <row r="288" spans="1:11" ht="17.100000000000001" customHeight="1" x14ac:dyDescent="0.25">
      <c r="A288" s="5" t="s">
        <v>2029</v>
      </c>
      <c r="B288" s="74" t="s">
        <v>3412</v>
      </c>
      <c r="C288" s="2">
        <v>600130509</v>
      </c>
      <c r="D288" s="2" t="s">
        <v>2030</v>
      </c>
      <c r="E288" s="32">
        <v>1</v>
      </c>
      <c r="F288" s="67">
        <v>9.6000000000000002E-2</v>
      </c>
      <c r="G288" s="41">
        <v>6.4000000000000001E-2</v>
      </c>
      <c r="H288" s="103">
        <v>24544</v>
      </c>
      <c r="I288" s="103">
        <v>8345</v>
      </c>
      <c r="J288" s="103">
        <v>490</v>
      </c>
      <c r="K288" s="115">
        <v>33379</v>
      </c>
    </row>
    <row r="289" spans="1:11" ht="17.100000000000001" customHeight="1" x14ac:dyDescent="0.25">
      <c r="A289" s="5" t="s">
        <v>2031</v>
      </c>
      <c r="B289" s="74" t="s">
        <v>3413</v>
      </c>
      <c r="C289" s="2">
        <v>618600736</v>
      </c>
      <c r="D289" s="2" t="s">
        <v>2032</v>
      </c>
      <c r="E289" s="32">
        <v>1</v>
      </c>
      <c r="F289" s="67">
        <v>0.15</v>
      </c>
      <c r="G289" s="41">
        <v>0.1</v>
      </c>
      <c r="H289" s="103">
        <v>38351</v>
      </c>
      <c r="I289" s="103">
        <v>13039</v>
      </c>
      <c r="J289" s="103">
        <v>767</v>
      </c>
      <c r="K289" s="115">
        <v>52157</v>
      </c>
    </row>
    <row r="290" spans="1:11" ht="17.100000000000001" customHeight="1" x14ac:dyDescent="0.25">
      <c r="A290" s="5" t="s">
        <v>2033</v>
      </c>
      <c r="B290" s="74" t="s">
        <v>3414</v>
      </c>
      <c r="C290" s="2">
        <v>651031567</v>
      </c>
      <c r="D290" s="2" t="s">
        <v>2034</v>
      </c>
      <c r="E290" s="32">
        <v>1</v>
      </c>
      <c r="F290" s="67">
        <v>0.24399999999999999</v>
      </c>
      <c r="G290" s="41">
        <v>0.16300000000000001</v>
      </c>
      <c r="H290" s="103">
        <v>62384</v>
      </c>
      <c r="I290" s="103">
        <v>21211</v>
      </c>
      <c r="J290" s="103">
        <v>1247</v>
      </c>
      <c r="K290" s="115">
        <v>84842</v>
      </c>
    </row>
    <row r="291" spans="1:11" ht="17.100000000000001" customHeight="1" x14ac:dyDescent="0.25">
      <c r="A291" s="5" t="s">
        <v>2035</v>
      </c>
      <c r="B291" s="74" t="s">
        <v>3415</v>
      </c>
      <c r="C291" s="2">
        <v>671102303</v>
      </c>
      <c r="D291" s="2" t="s">
        <v>2036</v>
      </c>
      <c r="E291" s="32">
        <v>3</v>
      </c>
      <c r="F291" s="113">
        <v>0.88700000000000001</v>
      </c>
      <c r="G291" s="179">
        <v>0.59099999999999997</v>
      </c>
      <c r="H291" s="103">
        <v>226780</v>
      </c>
      <c r="I291" s="103">
        <v>77105</v>
      </c>
      <c r="J291" s="103">
        <v>4535</v>
      </c>
      <c r="K291" s="115">
        <v>308420</v>
      </c>
    </row>
    <row r="292" spans="1:11" ht="17.100000000000001" customHeight="1" x14ac:dyDescent="0.25">
      <c r="A292" s="5" t="s">
        <v>2037</v>
      </c>
      <c r="B292" s="74" t="s">
        <v>3416</v>
      </c>
      <c r="C292" s="2">
        <v>671104152</v>
      </c>
      <c r="D292" s="2" t="s">
        <v>2038</v>
      </c>
      <c r="E292" s="32">
        <v>2</v>
      </c>
      <c r="F292" s="67">
        <v>0.80600000000000005</v>
      </c>
      <c r="G292" s="41">
        <v>0.53700000000000003</v>
      </c>
      <c r="H292" s="103">
        <v>206070</v>
      </c>
      <c r="I292" s="103">
        <v>70064</v>
      </c>
      <c r="J292" s="103">
        <v>4121</v>
      </c>
      <c r="K292" s="115">
        <v>280255</v>
      </c>
    </row>
    <row r="293" spans="1:11" ht="17.100000000000001" customHeight="1" x14ac:dyDescent="0.25">
      <c r="A293" s="5" t="s">
        <v>2039</v>
      </c>
      <c r="B293" s="74" t="s">
        <v>3417</v>
      </c>
      <c r="C293" s="2">
        <v>671104829</v>
      </c>
      <c r="D293" s="2" t="s">
        <v>2040</v>
      </c>
      <c r="E293" s="32">
        <v>1</v>
      </c>
      <c r="F293" s="67">
        <v>0.17699999999999999</v>
      </c>
      <c r="G293" s="41">
        <v>0.11799999999999999</v>
      </c>
      <c r="H293" s="103">
        <v>45254</v>
      </c>
      <c r="I293" s="103">
        <v>15386</v>
      </c>
      <c r="J293" s="103">
        <v>905</v>
      </c>
      <c r="K293" s="115">
        <v>61545</v>
      </c>
    </row>
    <row r="294" spans="1:11" ht="17.100000000000001" customHeight="1" x14ac:dyDescent="0.25">
      <c r="A294" s="5" t="s">
        <v>2041</v>
      </c>
      <c r="B294" s="74" t="s">
        <v>3418</v>
      </c>
      <c r="C294" s="2">
        <v>691000191</v>
      </c>
      <c r="D294" s="2" t="s">
        <v>2042</v>
      </c>
      <c r="E294" s="32">
        <v>3</v>
      </c>
      <c r="F294" s="67">
        <v>0.98</v>
      </c>
      <c r="G294" s="41">
        <v>0.65300000000000002</v>
      </c>
      <c r="H294" s="103">
        <v>250557</v>
      </c>
      <c r="I294" s="103">
        <v>85189</v>
      </c>
      <c r="J294" s="103">
        <v>5011</v>
      </c>
      <c r="K294" s="115">
        <v>340757</v>
      </c>
    </row>
    <row r="295" spans="1:11" ht="17.100000000000001" customHeight="1" x14ac:dyDescent="0.25">
      <c r="A295" s="5" t="s">
        <v>2043</v>
      </c>
      <c r="B295" s="74" t="s">
        <v>3419</v>
      </c>
      <c r="C295" s="2">
        <v>691003149</v>
      </c>
      <c r="D295" s="2" t="s">
        <v>2044</v>
      </c>
      <c r="E295" s="32">
        <v>1</v>
      </c>
      <c r="F295" s="67">
        <v>0.371</v>
      </c>
      <c r="G295" s="41">
        <v>0.247</v>
      </c>
      <c r="H295" s="103">
        <v>94854</v>
      </c>
      <c r="I295" s="103">
        <v>32250</v>
      </c>
      <c r="J295" s="103">
        <v>1897</v>
      </c>
      <c r="K295" s="115">
        <v>129001</v>
      </c>
    </row>
    <row r="296" spans="1:11" ht="17.100000000000001" customHeight="1" x14ac:dyDescent="0.25">
      <c r="A296" s="5" t="s">
        <v>2045</v>
      </c>
      <c r="B296" s="74" t="s">
        <v>3420</v>
      </c>
      <c r="C296" s="2">
        <v>691003424</v>
      </c>
      <c r="D296" s="2" t="s">
        <v>2046</v>
      </c>
      <c r="E296" s="32">
        <v>1</v>
      </c>
      <c r="F296" s="67">
        <v>0.28199999999999997</v>
      </c>
      <c r="G296" s="41">
        <v>0.188</v>
      </c>
      <c r="H296" s="103">
        <v>72099</v>
      </c>
      <c r="I296" s="103">
        <v>24514</v>
      </c>
      <c r="J296" s="103">
        <v>1441</v>
      </c>
      <c r="K296" s="115">
        <v>98054</v>
      </c>
    </row>
    <row r="297" spans="1:11" ht="17.100000000000001" customHeight="1" x14ac:dyDescent="0.25">
      <c r="A297" s="5" t="s">
        <v>2047</v>
      </c>
      <c r="B297" s="74" t="s">
        <v>3421</v>
      </c>
      <c r="C297" s="2">
        <v>691004340</v>
      </c>
      <c r="D297" s="2" t="s">
        <v>2048</v>
      </c>
      <c r="E297" s="32">
        <v>1</v>
      </c>
      <c r="F297" s="67">
        <v>0.22</v>
      </c>
      <c r="G297" s="41">
        <v>0.14699999999999999</v>
      </c>
      <c r="H297" s="103">
        <v>56247</v>
      </c>
      <c r="I297" s="103">
        <v>19124</v>
      </c>
      <c r="J297" s="103">
        <v>1124</v>
      </c>
      <c r="K297" s="115">
        <v>76495</v>
      </c>
    </row>
    <row r="298" spans="1:11" ht="17.100000000000001" customHeight="1" x14ac:dyDescent="0.25">
      <c r="A298" s="5" t="s">
        <v>2049</v>
      </c>
      <c r="B298" s="74" t="s">
        <v>3422</v>
      </c>
      <c r="C298" s="2">
        <v>691009872</v>
      </c>
      <c r="D298" s="2" t="s">
        <v>2050</v>
      </c>
      <c r="E298" s="32">
        <v>1</v>
      </c>
      <c r="F298" s="67">
        <v>0.245</v>
      </c>
      <c r="G298" s="41">
        <v>0.16300000000000001</v>
      </c>
      <c r="H298" s="103">
        <v>62639</v>
      </c>
      <c r="I298" s="103">
        <v>21297</v>
      </c>
      <c r="J298" s="103">
        <v>1252</v>
      </c>
      <c r="K298" s="115">
        <v>85188</v>
      </c>
    </row>
    <row r="299" spans="1:11" ht="17.100000000000001" customHeight="1" x14ac:dyDescent="0.25">
      <c r="A299" s="17" t="s">
        <v>2051</v>
      </c>
      <c r="B299" s="74" t="s">
        <v>3423</v>
      </c>
      <c r="C299" s="7">
        <v>691012687</v>
      </c>
      <c r="D299" s="7" t="s">
        <v>2052</v>
      </c>
      <c r="E299" s="112">
        <v>1</v>
      </c>
      <c r="F299" s="114">
        <v>0.25800000000000001</v>
      </c>
      <c r="G299" s="180">
        <v>0.17199999999999999</v>
      </c>
      <c r="H299" s="108">
        <v>65963</v>
      </c>
      <c r="I299" s="108">
        <v>22427</v>
      </c>
      <c r="J299" s="108">
        <v>1319</v>
      </c>
      <c r="K299" s="116">
        <v>89709</v>
      </c>
    </row>
    <row r="300" spans="1:11" ht="23.25" customHeight="1" x14ac:dyDescent="0.3">
      <c r="A300" s="222" t="s">
        <v>295</v>
      </c>
      <c r="B300" s="222"/>
      <c r="C300" s="222"/>
      <c r="D300" s="222"/>
      <c r="E300" s="91">
        <f>SUBTOTAL(109,Tabulka11[Počet tříd v mateřské škole, které dotaci obdrží])</f>
        <v>581</v>
      </c>
      <c r="F300" s="91">
        <f>SUBTOTAL(109,Tabulka11[Úvazky překryvu přímé pedagogické činnosti učitelů, na které je dotace poskytnuta (navýšení úvazků učitelů MŠ potřebných k zajištění cílených překryvů 2,5 hod)])</f>
        <v>140.77730000000008</v>
      </c>
      <c r="G300" s="132">
        <f>SUBTOTAL(109,Tabulka11[Limit počtu učitelů mateřských škol přepočtený na období leden - srpen 2019])</f>
        <v>93.843999999999966</v>
      </c>
      <c r="H300" s="97">
        <f>SUBTOTAL(109,Tabulka11[Platy v Kč])</f>
        <v>35992577</v>
      </c>
      <c r="I300" s="97">
        <f>SUBTOTAL(109,Tabulka11[Zákonné odvody v Kč])</f>
        <v>12237477</v>
      </c>
      <c r="J300" s="97">
        <f>SUBTOTAL(109,Tabulka11[Fond kulturních a sociálních potřeb v Kč])</f>
        <v>719710</v>
      </c>
      <c r="K300" s="92">
        <f>SUBTOTAL(109,Tabulka11[[Poskytnutá dotace celkem v Kč ]])</f>
        <v>48949764</v>
      </c>
    </row>
  </sheetData>
  <mergeCells count="2">
    <mergeCell ref="A300:D300"/>
    <mergeCell ref="A3:C3"/>
  </mergeCells>
  <conditionalFormatting sqref="I4">
    <cfRule type="cellIs" dxfId="58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opLeftCell="C85" workbookViewId="0">
      <selection activeCell="G5" sqref="G5:G148"/>
    </sheetView>
  </sheetViews>
  <sheetFormatPr defaultRowHeight="15" x14ac:dyDescent="0.25"/>
  <cols>
    <col min="1" max="1" width="15.7109375" style="61" customWidth="1"/>
    <col min="2" max="2" width="82.42578125" bestFit="1" customWidth="1"/>
    <col min="3" max="5" width="20.7109375" style="88" customWidth="1"/>
    <col min="6" max="6" width="24.140625" style="88" customWidth="1"/>
    <col min="7" max="8" width="20.7109375" style="107" customWidth="1"/>
    <col min="9" max="9" width="20.7109375" style="98" customWidth="1"/>
    <col min="10" max="10" width="20.7109375" style="107" customWidth="1"/>
    <col min="11" max="12" width="20.7109375" customWidth="1"/>
  </cols>
  <sheetData>
    <row r="1" spans="1:12" x14ac:dyDescent="0.25">
      <c r="A1" s="125" t="s">
        <v>3585</v>
      </c>
      <c r="C1" s="123"/>
      <c r="D1" s="123"/>
      <c r="E1" s="123"/>
      <c r="F1" s="123"/>
    </row>
    <row r="2" spans="1:12" x14ac:dyDescent="0.25">
      <c r="A2" s="130" t="s">
        <v>3586</v>
      </c>
      <c r="B2" s="130"/>
      <c r="C2" s="130"/>
      <c r="D2" s="130"/>
      <c r="E2" s="126"/>
      <c r="F2" s="126"/>
    </row>
    <row r="3" spans="1:12" ht="26.25" x14ac:dyDescent="0.25">
      <c r="A3" s="234" t="s">
        <v>3577</v>
      </c>
      <c r="B3" s="235"/>
      <c r="C3" s="235"/>
      <c r="I3" s="107"/>
    </row>
    <row r="4" spans="1:12" ht="107.2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2" ht="17.100000000000001" customHeight="1" x14ac:dyDescent="0.25">
      <c r="A5" s="83" t="s">
        <v>3</v>
      </c>
      <c r="B5" s="79" t="s">
        <v>3424</v>
      </c>
      <c r="C5" s="117">
        <v>600119181</v>
      </c>
      <c r="D5" s="117" t="s">
        <v>2053</v>
      </c>
      <c r="E5" s="118">
        <v>2</v>
      </c>
      <c r="F5" s="109">
        <v>0.443</v>
      </c>
      <c r="G5" s="106">
        <v>0.29499999999999998</v>
      </c>
      <c r="H5" s="103">
        <v>113262</v>
      </c>
      <c r="I5" s="103">
        <v>38509</v>
      </c>
      <c r="J5" s="14">
        <v>2265</v>
      </c>
      <c r="K5" s="103">
        <v>154036</v>
      </c>
    </row>
    <row r="6" spans="1:12" ht="17.100000000000001" customHeight="1" x14ac:dyDescent="0.25">
      <c r="A6" s="6" t="s">
        <v>6</v>
      </c>
      <c r="B6" s="77" t="s">
        <v>3425</v>
      </c>
      <c r="C6" s="33">
        <v>600119301</v>
      </c>
      <c r="D6" s="33" t="s">
        <v>2054</v>
      </c>
      <c r="E6" s="118">
        <v>1</v>
      </c>
      <c r="F6" s="109">
        <v>0.4</v>
      </c>
      <c r="G6" s="106">
        <v>0.26700000000000002</v>
      </c>
      <c r="H6" s="103">
        <v>102268</v>
      </c>
      <c r="I6" s="103">
        <v>34771</v>
      </c>
      <c r="J6" s="14">
        <v>2045</v>
      </c>
      <c r="K6" s="103">
        <v>139084</v>
      </c>
    </row>
    <row r="7" spans="1:12" ht="17.100000000000001" customHeight="1" x14ac:dyDescent="0.25">
      <c r="A7" s="6" t="s">
        <v>9</v>
      </c>
      <c r="B7" s="80" t="s">
        <v>3426</v>
      </c>
      <c r="C7" s="33">
        <v>600119343</v>
      </c>
      <c r="D7" s="33" t="s">
        <v>2055</v>
      </c>
      <c r="E7" s="118">
        <v>4</v>
      </c>
      <c r="F7" s="109">
        <v>1.6120000000000001</v>
      </c>
      <c r="G7" s="106">
        <v>1.075</v>
      </c>
      <c r="H7" s="103">
        <v>412141</v>
      </c>
      <c r="I7" s="103">
        <v>140128</v>
      </c>
      <c r="J7" s="14">
        <v>8242</v>
      </c>
      <c r="K7" s="103">
        <v>560511</v>
      </c>
      <c r="L7" s="98"/>
    </row>
    <row r="8" spans="1:12" ht="17.100000000000001" customHeight="1" x14ac:dyDescent="0.25">
      <c r="A8" s="6" t="s">
        <v>12</v>
      </c>
      <c r="B8" s="77" t="s">
        <v>3427</v>
      </c>
      <c r="C8" s="33">
        <v>600119351</v>
      </c>
      <c r="D8" s="33" t="s">
        <v>2056</v>
      </c>
      <c r="E8" s="118">
        <v>1</v>
      </c>
      <c r="F8" s="109">
        <v>0.24199999999999999</v>
      </c>
      <c r="G8" s="106">
        <v>0.161</v>
      </c>
      <c r="H8" s="103">
        <v>61872</v>
      </c>
      <c r="I8" s="103">
        <v>21036</v>
      </c>
      <c r="J8" s="14">
        <v>1237</v>
      </c>
      <c r="K8" s="103">
        <v>84145</v>
      </c>
    </row>
    <row r="9" spans="1:12" ht="17.100000000000001" customHeight="1" x14ac:dyDescent="0.25">
      <c r="A9" s="6" t="s">
        <v>15</v>
      </c>
      <c r="B9" s="77" t="s">
        <v>3428</v>
      </c>
      <c r="C9" s="33">
        <v>600119360</v>
      </c>
      <c r="D9" s="33" t="s">
        <v>2057</v>
      </c>
      <c r="E9" s="118">
        <v>1</v>
      </c>
      <c r="F9" s="109">
        <v>0.2</v>
      </c>
      <c r="G9" s="106">
        <v>0.13300000000000001</v>
      </c>
      <c r="H9" s="103">
        <v>51134</v>
      </c>
      <c r="I9" s="103">
        <v>17386</v>
      </c>
      <c r="J9" s="14">
        <v>1022</v>
      </c>
      <c r="K9" s="103">
        <v>69542</v>
      </c>
    </row>
    <row r="10" spans="1:12" ht="17.100000000000001" customHeight="1" x14ac:dyDescent="0.25">
      <c r="A10" s="6" t="s">
        <v>18</v>
      </c>
      <c r="B10" s="77" t="s">
        <v>3429</v>
      </c>
      <c r="C10" s="33">
        <v>600119386</v>
      </c>
      <c r="D10" s="33" t="s">
        <v>2058</v>
      </c>
      <c r="E10" s="118">
        <v>1</v>
      </c>
      <c r="F10" s="109">
        <v>0.20899999999999999</v>
      </c>
      <c r="G10" s="106">
        <v>0.13900000000000001</v>
      </c>
      <c r="H10" s="103">
        <v>53435</v>
      </c>
      <c r="I10" s="103">
        <v>18168</v>
      </c>
      <c r="J10" s="14">
        <v>1068</v>
      </c>
      <c r="K10" s="103">
        <v>72671</v>
      </c>
    </row>
    <row r="11" spans="1:12" ht="17.100000000000001" customHeight="1" x14ac:dyDescent="0.25">
      <c r="A11" s="6" t="s">
        <v>21</v>
      </c>
      <c r="B11" s="77" t="s">
        <v>3430</v>
      </c>
      <c r="C11" s="33">
        <v>600119441</v>
      </c>
      <c r="D11" s="33" t="s">
        <v>2059</v>
      </c>
      <c r="E11" s="118">
        <v>1</v>
      </c>
      <c r="F11" s="109">
        <v>0.08</v>
      </c>
      <c r="G11" s="106">
        <v>5.2999999999999999E-2</v>
      </c>
      <c r="H11" s="103">
        <v>20454</v>
      </c>
      <c r="I11" s="103">
        <v>6954</v>
      </c>
      <c r="J11" s="14">
        <v>409</v>
      </c>
      <c r="K11" s="103">
        <v>27817</v>
      </c>
    </row>
    <row r="12" spans="1:12" ht="17.100000000000001" customHeight="1" x14ac:dyDescent="0.25">
      <c r="A12" s="6" t="s">
        <v>24</v>
      </c>
      <c r="B12" s="77" t="s">
        <v>3431</v>
      </c>
      <c r="C12" s="33">
        <v>600119459</v>
      </c>
      <c r="D12" s="33" t="s">
        <v>2060</v>
      </c>
      <c r="E12" s="118">
        <v>2</v>
      </c>
      <c r="F12" s="109">
        <v>0.80600000000000005</v>
      </c>
      <c r="G12" s="106">
        <v>0.53700000000000003</v>
      </c>
      <c r="H12" s="103">
        <v>206070</v>
      </c>
      <c r="I12" s="103">
        <v>70064</v>
      </c>
      <c r="J12" s="14">
        <v>4121</v>
      </c>
      <c r="K12" s="103">
        <v>280255</v>
      </c>
    </row>
    <row r="13" spans="1:12" ht="17.100000000000001" customHeight="1" x14ac:dyDescent="0.25">
      <c r="A13" s="6" t="s">
        <v>27</v>
      </c>
      <c r="B13" s="77" t="s">
        <v>3432</v>
      </c>
      <c r="C13" s="33">
        <v>600119548</v>
      </c>
      <c r="D13" s="33" t="s">
        <v>2061</v>
      </c>
      <c r="E13" s="118">
        <v>1</v>
      </c>
      <c r="F13" s="109">
        <v>0.37</v>
      </c>
      <c r="G13" s="106">
        <v>0.247</v>
      </c>
      <c r="H13" s="103">
        <v>94598</v>
      </c>
      <c r="I13" s="103">
        <v>32163</v>
      </c>
      <c r="J13" s="14">
        <v>1891</v>
      </c>
      <c r="K13" s="103">
        <v>128652</v>
      </c>
    </row>
    <row r="14" spans="1:12" ht="17.100000000000001" customHeight="1" x14ac:dyDescent="0.25">
      <c r="A14" s="6" t="s">
        <v>30</v>
      </c>
      <c r="B14" s="77" t="s">
        <v>3433</v>
      </c>
      <c r="C14" s="33">
        <v>600119556</v>
      </c>
      <c r="D14" s="33" t="s">
        <v>2062</v>
      </c>
      <c r="E14" s="118">
        <v>1</v>
      </c>
      <c r="F14" s="109">
        <v>0.15</v>
      </c>
      <c r="G14" s="106">
        <v>0.1</v>
      </c>
      <c r="H14" s="103">
        <v>38351</v>
      </c>
      <c r="I14" s="103">
        <v>13039</v>
      </c>
      <c r="J14" s="14">
        <v>767</v>
      </c>
      <c r="K14" s="103">
        <v>52157</v>
      </c>
    </row>
    <row r="15" spans="1:12" ht="17.100000000000001" customHeight="1" x14ac:dyDescent="0.25">
      <c r="A15" s="6" t="s">
        <v>33</v>
      </c>
      <c r="B15" s="77" t="s">
        <v>3434</v>
      </c>
      <c r="C15" s="33">
        <v>600119564</v>
      </c>
      <c r="D15" s="33" t="s">
        <v>2063</v>
      </c>
      <c r="E15" s="118">
        <v>1</v>
      </c>
      <c r="F15" s="109">
        <v>0.32300000000000001</v>
      </c>
      <c r="G15" s="106">
        <v>0.215</v>
      </c>
      <c r="H15" s="103">
        <v>82582</v>
      </c>
      <c r="I15" s="103">
        <v>28078</v>
      </c>
      <c r="J15" s="14">
        <v>1651</v>
      </c>
      <c r="K15" s="103">
        <v>112311</v>
      </c>
    </row>
    <row r="16" spans="1:12" ht="17.100000000000001" customHeight="1" x14ac:dyDescent="0.25">
      <c r="A16" s="6" t="s">
        <v>36</v>
      </c>
      <c r="B16" s="77" t="s">
        <v>3435</v>
      </c>
      <c r="C16" s="33">
        <v>600119629</v>
      </c>
      <c r="D16" s="33" t="s">
        <v>2064</v>
      </c>
      <c r="E16" s="118">
        <v>1</v>
      </c>
      <c r="F16" s="109">
        <v>0.2</v>
      </c>
      <c r="G16" s="106">
        <v>0.13300000000000001</v>
      </c>
      <c r="H16" s="103">
        <v>51134</v>
      </c>
      <c r="I16" s="103">
        <v>17386</v>
      </c>
      <c r="J16" s="14">
        <v>1022</v>
      </c>
      <c r="K16" s="103">
        <v>69542</v>
      </c>
    </row>
    <row r="17" spans="1:11" ht="17.100000000000001" customHeight="1" x14ac:dyDescent="0.25">
      <c r="A17" s="6" t="s">
        <v>39</v>
      </c>
      <c r="B17" s="77" t="s">
        <v>3436</v>
      </c>
      <c r="C17" s="33">
        <v>600119815</v>
      </c>
      <c r="D17" s="33" t="s">
        <v>2065</v>
      </c>
      <c r="E17" s="118">
        <v>1</v>
      </c>
      <c r="F17" s="109">
        <v>0.28999999999999998</v>
      </c>
      <c r="G17" s="106">
        <v>0.193</v>
      </c>
      <c r="H17" s="103">
        <v>74144</v>
      </c>
      <c r="I17" s="103">
        <v>25209</v>
      </c>
      <c r="J17" s="14">
        <v>1482</v>
      </c>
      <c r="K17" s="103">
        <v>100835</v>
      </c>
    </row>
    <row r="18" spans="1:11" ht="17.100000000000001" customHeight="1" x14ac:dyDescent="0.25">
      <c r="A18" s="6" t="s">
        <v>42</v>
      </c>
      <c r="B18" s="77" t="s">
        <v>3437</v>
      </c>
      <c r="C18" s="33">
        <v>600119840</v>
      </c>
      <c r="D18" s="33" t="s">
        <v>2066</v>
      </c>
      <c r="E18" s="118">
        <v>1</v>
      </c>
      <c r="F18" s="109">
        <v>0.129</v>
      </c>
      <c r="G18" s="106">
        <v>8.5999999999999993E-2</v>
      </c>
      <c r="H18" s="103">
        <v>32981</v>
      </c>
      <c r="I18" s="103">
        <v>11214</v>
      </c>
      <c r="J18" s="14">
        <v>659</v>
      </c>
      <c r="K18" s="103">
        <v>44854</v>
      </c>
    </row>
    <row r="19" spans="1:11" ht="17.100000000000001" customHeight="1" x14ac:dyDescent="0.25">
      <c r="A19" s="6" t="s">
        <v>45</v>
      </c>
      <c r="B19" s="77" t="s">
        <v>3438</v>
      </c>
      <c r="C19" s="33">
        <v>600119891</v>
      </c>
      <c r="D19" s="33" t="s">
        <v>2067</v>
      </c>
      <c r="E19" s="118">
        <v>1</v>
      </c>
      <c r="F19" s="109">
        <v>0.16</v>
      </c>
      <c r="G19" s="106">
        <v>0.107</v>
      </c>
      <c r="H19" s="103">
        <v>40907</v>
      </c>
      <c r="I19" s="103">
        <v>13908</v>
      </c>
      <c r="J19" s="14">
        <v>818</v>
      </c>
      <c r="K19" s="103">
        <v>55633</v>
      </c>
    </row>
    <row r="20" spans="1:11" ht="17.100000000000001" customHeight="1" x14ac:dyDescent="0.25">
      <c r="A20" s="6" t="s">
        <v>48</v>
      </c>
      <c r="B20" s="77" t="s">
        <v>3439</v>
      </c>
      <c r="C20" s="33">
        <v>600119912</v>
      </c>
      <c r="D20" s="33" t="s">
        <v>2068</v>
      </c>
      <c r="E20" s="118">
        <v>11</v>
      </c>
      <c r="F20" s="109">
        <v>2.2480000000000002</v>
      </c>
      <c r="G20" s="106">
        <v>1.4990000000000001</v>
      </c>
      <c r="H20" s="103">
        <v>574747</v>
      </c>
      <c r="I20" s="103">
        <v>195414</v>
      </c>
      <c r="J20" s="14">
        <v>11494</v>
      </c>
      <c r="K20" s="103">
        <v>781655</v>
      </c>
    </row>
    <row r="21" spans="1:11" ht="17.100000000000001" customHeight="1" x14ac:dyDescent="0.25">
      <c r="A21" s="6" t="s">
        <v>51</v>
      </c>
      <c r="B21" s="77" t="s">
        <v>3440</v>
      </c>
      <c r="C21" s="33">
        <v>600119939</v>
      </c>
      <c r="D21" s="33" t="s">
        <v>2069</v>
      </c>
      <c r="E21" s="118">
        <v>1</v>
      </c>
      <c r="F21" s="109">
        <v>0.02</v>
      </c>
      <c r="G21" s="106">
        <v>1.2999999999999999E-2</v>
      </c>
      <c r="H21" s="103">
        <v>5113</v>
      </c>
      <c r="I21" s="103">
        <v>1738</v>
      </c>
      <c r="J21" s="14">
        <v>102</v>
      </c>
      <c r="K21" s="103">
        <v>6953</v>
      </c>
    </row>
    <row r="22" spans="1:11" ht="17.100000000000001" customHeight="1" x14ac:dyDescent="0.25">
      <c r="A22" s="6" t="s">
        <v>54</v>
      </c>
      <c r="B22" s="77" t="s">
        <v>3441</v>
      </c>
      <c r="C22" s="33">
        <v>600119963</v>
      </c>
      <c r="D22" s="33" t="s">
        <v>2070</v>
      </c>
      <c r="E22" s="118">
        <v>2</v>
      </c>
      <c r="F22" s="109">
        <v>0.56399999999999995</v>
      </c>
      <c r="G22" s="106">
        <v>0.376</v>
      </c>
      <c r="H22" s="103">
        <v>144198</v>
      </c>
      <c r="I22" s="103">
        <v>49027</v>
      </c>
      <c r="J22" s="14">
        <v>2883</v>
      </c>
      <c r="K22" s="103">
        <v>196108</v>
      </c>
    </row>
    <row r="23" spans="1:11" ht="17.100000000000001" customHeight="1" x14ac:dyDescent="0.25">
      <c r="A23" s="6" t="s">
        <v>57</v>
      </c>
      <c r="B23" s="77" t="s">
        <v>3442</v>
      </c>
      <c r="C23" s="33">
        <v>600120066</v>
      </c>
      <c r="D23" s="33" t="s">
        <v>2071</v>
      </c>
      <c r="E23" s="118">
        <v>2</v>
      </c>
      <c r="F23" s="109">
        <v>0.80600000000000005</v>
      </c>
      <c r="G23" s="106">
        <v>0.53700000000000003</v>
      </c>
      <c r="H23" s="103">
        <v>206070</v>
      </c>
      <c r="I23" s="103">
        <v>70064</v>
      </c>
      <c r="J23" s="14">
        <v>4121</v>
      </c>
      <c r="K23" s="103">
        <v>280255</v>
      </c>
    </row>
    <row r="24" spans="1:11" ht="17.100000000000001" customHeight="1" x14ac:dyDescent="0.25">
      <c r="A24" s="6" t="s">
        <v>60</v>
      </c>
      <c r="B24" s="77" t="s">
        <v>3443</v>
      </c>
      <c r="C24" s="33">
        <v>600120350</v>
      </c>
      <c r="D24" s="33" t="s">
        <v>2072</v>
      </c>
      <c r="E24" s="118">
        <v>4</v>
      </c>
      <c r="F24" s="109">
        <v>0.56000000000000005</v>
      </c>
      <c r="G24" s="106">
        <v>0.373</v>
      </c>
      <c r="H24" s="103">
        <v>143175</v>
      </c>
      <c r="I24" s="103">
        <v>48680</v>
      </c>
      <c r="J24" s="14">
        <v>2863</v>
      </c>
      <c r="K24" s="103">
        <v>194718</v>
      </c>
    </row>
    <row r="25" spans="1:11" ht="17.100000000000001" customHeight="1" x14ac:dyDescent="0.25">
      <c r="A25" s="6" t="s">
        <v>63</v>
      </c>
      <c r="B25" s="77" t="s">
        <v>3444</v>
      </c>
      <c r="C25" s="33">
        <v>600120465</v>
      </c>
      <c r="D25" s="33" t="s">
        <v>2073</v>
      </c>
      <c r="E25" s="118">
        <v>1</v>
      </c>
      <c r="F25" s="109">
        <v>0.161</v>
      </c>
      <c r="G25" s="106">
        <v>0.107</v>
      </c>
      <c r="H25" s="103">
        <v>41163</v>
      </c>
      <c r="I25" s="103">
        <v>13995</v>
      </c>
      <c r="J25" s="14">
        <v>823</v>
      </c>
      <c r="K25" s="103">
        <v>55981</v>
      </c>
    </row>
    <row r="26" spans="1:11" ht="17.100000000000001" customHeight="1" x14ac:dyDescent="0.25">
      <c r="A26" s="6" t="s">
        <v>66</v>
      </c>
      <c r="B26" s="74" t="s">
        <v>3445</v>
      </c>
      <c r="C26" s="33">
        <v>600120490</v>
      </c>
      <c r="D26" s="33" t="s">
        <v>2074</v>
      </c>
      <c r="E26" s="118">
        <v>1</v>
      </c>
      <c r="F26" s="109">
        <v>0.32</v>
      </c>
      <c r="G26" s="106">
        <v>0.21299999999999999</v>
      </c>
      <c r="H26" s="103">
        <v>81815</v>
      </c>
      <c r="I26" s="103">
        <v>27817</v>
      </c>
      <c r="J26" s="14">
        <v>1636</v>
      </c>
      <c r="K26" s="103">
        <v>111268</v>
      </c>
    </row>
    <row r="27" spans="1:11" ht="17.100000000000001" customHeight="1" x14ac:dyDescent="0.25">
      <c r="A27" s="6" t="s">
        <v>69</v>
      </c>
      <c r="B27" s="77" t="s">
        <v>3446</v>
      </c>
      <c r="C27" s="33">
        <v>600120520</v>
      </c>
      <c r="D27" s="33" t="s">
        <v>2075</v>
      </c>
      <c r="E27" s="118">
        <v>1</v>
      </c>
      <c r="F27" s="109">
        <v>0.08</v>
      </c>
      <c r="G27" s="106">
        <v>5.2999999999999999E-2</v>
      </c>
      <c r="H27" s="103">
        <v>20454</v>
      </c>
      <c r="I27" s="103">
        <v>6954</v>
      </c>
      <c r="J27" s="14">
        <v>409</v>
      </c>
      <c r="K27" s="103">
        <v>27817</v>
      </c>
    </row>
    <row r="28" spans="1:11" ht="17.100000000000001" customHeight="1" x14ac:dyDescent="0.25">
      <c r="A28" s="6" t="s">
        <v>72</v>
      </c>
      <c r="B28" s="77" t="s">
        <v>3447</v>
      </c>
      <c r="C28" s="33">
        <v>600120571</v>
      </c>
      <c r="D28" s="33" t="s">
        <v>2076</v>
      </c>
      <c r="E28" s="118">
        <v>1</v>
      </c>
      <c r="F28" s="109">
        <v>0.08</v>
      </c>
      <c r="G28" s="106">
        <v>5.2999999999999999E-2</v>
      </c>
      <c r="H28" s="103">
        <v>20454</v>
      </c>
      <c r="I28" s="103">
        <v>6954</v>
      </c>
      <c r="J28" s="14">
        <v>409</v>
      </c>
      <c r="K28" s="103">
        <v>27817</v>
      </c>
    </row>
    <row r="29" spans="1:11" ht="17.100000000000001" customHeight="1" x14ac:dyDescent="0.25">
      <c r="A29" s="6" t="s">
        <v>75</v>
      </c>
      <c r="B29" s="77" t="s">
        <v>3448</v>
      </c>
      <c r="C29" s="33">
        <v>600120589</v>
      </c>
      <c r="D29" s="33" t="s">
        <v>2077</v>
      </c>
      <c r="E29" s="118">
        <v>4</v>
      </c>
      <c r="F29" s="109">
        <v>0.73499999999999999</v>
      </c>
      <c r="G29" s="106">
        <v>0.49</v>
      </c>
      <c r="H29" s="103">
        <v>187918</v>
      </c>
      <c r="I29" s="103">
        <v>63892</v>
      </c>
      <c r="J29" s="14">
        <v>3758</v>
      </c>
      <c r="K29" s="103">
        <v>255568</v>
      </c>
    </row>
    <row r="30" spans="1:11" ht="17.100000000000001" customHeight="1" x14ac:dyDescent="0.25">
      <c r="A30" s="6" t="s">
        <v>78</v>
      </c>
      <c r="B30" s="77" t="s">
        <v>3449</v>
      </c>
      <c r="C30" s="33">
        <v>600120597</v>
      </c>
      <c r="D30" s="33" t="s">
        <v>2078</v>
      </c>
      <c r="E30" s="118">
        <v>1</v>
      </c>
      <c r="F30" s="109">
        <v>0.22600000000000001</v>
      </c>
      <c r="G30" s="106">
        <v>0.151</v>
      </c>
      <c r="H30" s="103">
        <v>57782</v>
      </c>
      <c r="I30" s="103">
        <v>19646</v>
      </c>
      <c r="J30" s="14">
        <v>1155</v>
      </c>
      <c r="K30" s="103">
        <v>78583</v>
      </c>
    </row>
    <row r="31" spans="1:11" ht="17.100000000000001" customHeight="1" x14ac:dyDescent="0.25">
      <c r="A31" s="6" t="s">
        <v>81</v>
      </c>
      <c r="B31" s="78" t="s">
        <v>3450</v>
      </c>
      <c r="C31" s="33">
        <v>600131718</v>
      </c>
      <c r="D31" s="33" t="s">
        <v>2079</v>
      </c>
      <c r="E31" s="118">
        <v>1</v>
      </c>
      <c r="F31" s="109">
        <v>0.129</v>
      </c>
      <c r="G31" s="106">
        <v>8.5999999999999993E-2</v>
      </c>
      <c r="H31" s="103">
        <v>32981</v>
      </c>
      <c r="I31" s="103">
        <v>11214</v>
      </c>
      <c r="J31" s="14">
        <v>659</v>
      </c>
      <c r="K31" s="103">
        <v>44854</v>
      </c>
    </row>
    <row r="32" spans="1:11" ht="17.100000000000001" customHeight="1" x14ac:dyDescent="0.25">
      <c r="A32" s="6" t="s">
        <v>84</v>
      </c>
      <c r="B32" s="78" t="s">
        <v>3451</v>
      </c>
      <c r="C32" s="33">
        <v>600138747</v>
      </c>
      <c r="D32" s="33" t="s">
        <v>2080</v>
      </c>
      <c r="E32" s="118">
        <v>2</v>
      </c>
      <c r="F32" s="109">
        <v>0.28999999999999998</v>
      </c>
      <c r="G32" s="106">
        <v>0.193</v>
      </c>
      <c r="H32" s="103">
        <v>74144</v>
      </c>
      <c r="I32" s="103">
        <v>25209</v>
      </c>
      <c r="J32" s="14">
        <v>1482</v>
      </c>
      <c r="K32" s="103">
        <v>100835</v>
      </c>
    </row>
    <row r="33" spans="1:11" ht="17.100000000000001" customHeight="1" x14ac:dyDescent="0.25">
      <c r="A33" s="6" t="s">
        <v>87</v>
      </c>
      <c r="B33" s="78" t="s">
        <v>3452</v>
      </c>
      <c r="C33" s="33">
        <v>600138771</v>
      </c>
      <c r="D33" s="33" t="s">
        <v>2081</v>
      </c>
      <c r="E33" s="118">
        <v>2</v>
      </c>
      <c r="F33" s="109">
        <v>0.80600000000000005</v>
      </c>
      <c r="G33" s="106">
        <v>0.53700000000000003</v>
      </c>
      <c r="H33" s="103">
        <v>206070</v>
      </c>
      <c r="I33" s="103">
        <v>70064</v>
      </c>
      <c r="J33" s="14">
        <v>4121</v>
      </c>
      <c r="K33" s="103">
        <v>280255</v>
      </c>
    </row>
    <row r="34" spans="1:11" ht="17.100000000000001" customHeight="1" x14ac:dyDescent="0.25">
      <c r="A34" s="6" t="s">
        <v>90</v>
      </c>
      <c r="B34" s="78" t="s">
        <v>3453</v>
      </c>
      <c r="C34" s="33">
        <v>600138895</v>
      </c>
      <c r="D34" s="33" t="s">
        <v>2082</v>
      </c>
      <c r="E34" s="118">
        <v>2</v>
      </c>
      <c r="F34" s="109">
        <v>0.80600000000000005</v>
      </c>
      <c r="G34" s="106">
        <v>0.53700000000000003</v>
      </c>
      <c r="H34" s="103">
        <v>206070</v>
      </c>
      <c r="I34" s="103">
        <v>70064</v>
      </c>
      <c r="J34" s="14">
        <v>4121</v>
      </c>
      <c r="K34" s="103">
        <v>280255</v>
      </c>
    </row>
    <row r="35" spans="1:11" ht="17.100000000000001" customHeight="1" x14ac:dyDescent="0.25">
      <c r="A35" s="6" t="s">
        <v>93</v>
      </c>
      <c r="B35" s="78" t="s">
        <v>3454</v>
      </c>
      <c r="C35" s="33">
        <v>600139395</v>
      </c>
      <c r="D35" s="33" t="s">
        <v>2083</v>
      </c>
      <c r="E35" s="118">
        <v>2</v>
      </c>
      <c r="F35" s="109">
        <v>0.80600000000000005</v>
      </c>
      <c r="G35" s="106">
        <v>0.53700000000000003</v>
      </c>
      <c r="H35" s="103">
        <v>206070</v>
      </c>
      <c r="I35" s="103">
        <v>70064</v>
      </c>
      <c r="J35" s="14">
        <v>4121</v>
      </c>
      <c r="K35" s="103">
        <v>280255</v>
      </c>
    </row>
    <row r="36" spans="1:11" ht="17.100000000000001" customHeight="1" x14ac:dyDescent="0.25">
      <c r="A36" s="6" t="s">
        <v>96</v>
      </c>
      <c r="B36" s="78" t="s">
        <v>3455</v>
      </c>
      <c r="C36" s="33">
        <v>600139441</v>
      </c>
      <c r="D36" s="33" t="s">
        <v>2084</v>
      </c>
      <c r="E36" s="118">
        <v>8</v>
      </c>
      <c r="F36" s="109">
        <v>1.1399999999999999</v>
      </c>
      <c r="G36" s="106">
        <v>0.76</v>
      </c>
      <c r="H36" s="103">
        <v>291464</v>
      </c>
      <c r="I36" s="103">
        <v>99098</v>
      </c>
      <c r="J36" s="14">
        <v>5829</v>
      </c>
      <c r="K36" s="103">
        <v>396391</v>
      </c>
    </row>
    <row r="37" spans="1:11" ht="17.100000000000001" customHeight="1" x14ac:dyDescent="0.25">
      <c r="A37" s="6" t="s">
        <v>99</v>
      </c>
      <c r="B37" s="78" t="s">
        <v>3456</v>
      </c>
      <c r="C37" s="33">
        <v>600139484</v>
      </c>
      <c r="D37" s="33" t="s">
        <v>2085</v>
      </c>
      <c r="E37" s="118">
        <v>1</v>
      </c>
      <c r="F37" s="109">
        <v>0.40300000000000002</v>
      </c>
      <c r="G37" s="106">
        <v>0.26900000000000002</v>
      </c>
      <c r="H37" s="103">
        <v>103035</v>
      </c>
      <c r="I37" s="103">
        <v>35032</v>
      </c>
      <c r="J37" s="14">
        <v>2060</v>
      </c>
      <c r="K37" s="103">
        <v>140127</v>
      </c>
    </row>
    <row r="38" spans="1:11" ht="17.100000000000001" customHeight="1" x14ac:dyDescent="0.25">
      <c r="A38" s="6" t="s">
        <v>102</v>
      </c>
      <c r="B38" s="78" t="s">
        <v>3457</v>
      </c>
      <c r="C38" s="33">
        <v>600139689</v>
      </c>
      <c r="D38" s="33" t="s">
        <v>2086</v>
      </c>
      <c r="E38" s="118">
        <v>1</v>
      </c>
      <c r="F38" s="109">
        <v>0.2</v>
      </c>
      <c r="G38" s="106">
        <v>0.13300000000000001</v>
      </c>
      <c r="H38" s="103">
        <v>51134</v>
      </c>
      <c r="I38" s="103">
        <v>17386</v>
      </c>
      <c r="J38" s="14">
        <v>1022</v>
      </c>
      <c r="K38" s="103">
        <v>69542</v>
      </c>
    </row>
    <row r="39" spans="1:11" ht="17.100000000000001" customHeight="1" x14ac:dyDescent="0.25">
      <c r="A39" s="6" t="s">
        <v>105</v>
      </c>
      <c r="B39" s="78" t="s">
        <v>3458</v>
      </c>
      <c r="C39" s="33">
        <v>600139697</v>
      </c>
      <c r="D39" s="33" t="s">
        <v>2087</v>
      </c>
      <c r="E39" s="118">
        <v>2</v>
      </c>
      <c r="F39" s="109">
        <v>0.8</v>
      </c>
      <c r="G39" s="106">
        <v>0.53300000000000003</v>
      </c>
      <c r="H39" s="103">
        <v>204536</v>
      </c>
      <c r="I39" s="103">
        <v>69542</v>
      </c>
      <c r="J39" s="14">
        <v>4090</v>
      </c>
      <c r="K39" s="103">
        <v>278168</v>
      </c>
    </row>
    <row r="40" spans="1:11" ht="17.100000000000001" customHeight="1" x14ac:dyDescent="0.25">
      <c r="A40" s="6" t="s">
        <v>108</v>
      </c>
      <c r="B40" s="78" t="s">
        <v>3459</v>
      </c>
      <c r="C40" s="33">
        <v>600139701</v>
      </c>
      <c r="D40" s="33" t="s">
        <v>2088</v>
      </c>
      <c r="E40" s="118">
        <v>1</v>
      </c>
      <c r="F40" s="109">
        <v>0.2</v>
      </c>
      <c r="G40" s="106">
        <v>0.13300000000000001</v>
      </c>
      <c r="H40" s="103">
        <v>51134</v>
      </c>
      <c r="I40" s="103">
        <v>17386</v>
      </c>
      <c r="J40" s="14">
        <v>1022</v>
      </c>
      <c r="K40" s="103">
        <v>69542</v>
      </c>
    </row>
    <row r="41" spans="1:11" ht="17.100000000000001" customHeight="1" x14ac:dyDescent="0.25">
      <c r="A41" s="6" t="s">
        <v>111</v>
      </c>
      <c r="B41" s="77" t="s">
        <v>3460</v>
      </c>
      <c r="C41" s="33">
        <v>600139786</v>
      </c>
      <c r="D41" s="33" t="s">
        <v>2089</v>
      </c>
      <c r="E41" s="118">
        <v>2</v>
      </c>
      <c r="F41" s="109">
        <v>0.80600000000000005</v>
      </c>
      <c r="G41" s="106">
        <v>0.53700000000000003</v>
      </c>
      <c r="H41" s="103">
        <v>206070</v>
      </c>
      <c r="I41" s="103">
        <v>70064</v>
      </c>
      <c r="J41" s="14">
        <v>4121</v>
      </c>
      <c r="K41" s="103">
        <v>280255</v>
      </c>
    </row>
    <row r="42" spans="1:11" ht="17.100000000000001" customHeight="1" x14ac:dyDescent="0.25">
      <c r="A42" s="6" t="s">
        <v>114</v>
      </c>
      <c r="B42" s="78" t="s">
        <v>3461</v>
      </c>
      <c r="C42" s="33">
        <v>600139875</v>
      </c>
      <c r="D42" s="33" t="s">
        <v>2090</v>
      </c>
      <c r="E42" s="118">
        <v>1</v>
      </c>
      <c r="F42" s="109">
        <v>0.40300000000000002</v>
      </c>
      <c r="G42" s="106">
        <v>0.26900000000000002</v>
      </c>
      <c r="H42" s="103">
        <v>103035</v>
      </c>
      <c r="I42" s="103">
        <v>35032</v>
      </c>
      <c r="J42" s="14">
        <v>2060</v>
      </c>
      <c r="K42" s="103">
        <v>140127</v>
      </c>
    </row>
    <row r="43" spans="1:11" ht="17.100000000000001" customHeight="1" x14ac:dyDescent="0.25">
      <c r="A43" s="6" t="s">
        <v>117</v>
      </c>
      <c r="B43" s="78" t="s">
        <v>3462</v>
      </c>
      <c r="C43" s="33">
        <v>600139905</v>
      </c>
      <c r="D43" s="33" t="s">
        <v>2091</v>
      </c>
      <c r="E43" s="118">
        <v>2</v>
      </c>
      <c r="F43" s="109">
        <v>0.72599999999999998</v>
      </c>
      <c r="G43" s="106">
        <v>0.48399999999999999</v>
      </c>
      <c r="H43" s="103">
        <v>185617</v>
      </c>
      <c r="I43" s="103">
        <v>63110</v>
      </c>
      <c r="J43" s="14">
        <v>3712</v>
      </c>
      <c r="K43" s="103">
        <v>252439</v>
      </c>
    </row>
    <row r="44" spans="1:11" ht="17.100000000000001" customHeight="1" x14ac:dyDescent="0.25">
      <c r="A44" s="6" t="s">
        <v>120</v>
      </c>
      <c r="B44" s="77" t="s">
        <v>3463</v>
      </c>
      <c r="C44" s="33">
        <v>600140407</v>
      </c>
      <c r="D44" s="33" t="s">
        <v>2092</v>
      </c>
      <c r="E44" s="118">
        <v>1</v>
      </c>
      <c r="F44" s="109">
        <v>0.14499999999999999</v>
      </c>
      <c r="G44" s="106">
        <v>9.7000000000000003E-2</v>
      </c>
      <c r="H44" s="103">
        <v>37072</v>
      </c>
      <c r="I44" s="103">
        <v>12604</v>
      </c>
      <c r="J44" s="14">
        <v>741</v>
      </c>
      <c r="K44" s="103">
        <v>50417</v>
      </c>
    </row>
    <row r="45" spans="1:11" ht="17.100000000000001" customHeight="1" x14ac:dyDescent="0.25">
      <c r="A45" s="6" t="s">
        <v>123</v>
      </c>
      <c r="B45" s="78" t="s">
        <v>3464</v>
      </c>
      <c r="C45" s="33">
        <v>600140512</v>
      </c>
      <c r="D45" s="33" t="s">
        <v>2093</v>
      </c>
      <c r="E45" s="118">
        <v>1</v>
      </c>
      <c r="F45" s="109">
        <v>0.40300000000000002</v>
      </c>
      <c r="G45" s="106">
        <v>0.26900000000000002</v>
      </c>
      <c r="H45" s="103">
        <v>103035</v>
      </c>
      <c r="I45" s="103">
        <v>35032</v>
      </c>
      <c r="J45" s="14">
        <v>2060</v>
      </c>
      <c r="K45" s="103">
        <v>140127</v>
      </c>
    </row>
    <row r="46" spans="1:11" ht="17.100000000000001" customHeight="1" x14ac:dyDescent="0.25">
      <c r="A46" s="6" t="s">
        <v>126</v>
      </c>
      <c r="B46" s="212" t="s">
        <v>3465</v>
      </c>
      <c r="C46" s="33">
        <v>600140636</v>
      </c>
      <c r="D46" s="33" t="s">
        <v>2094</v>
      </c>
      <c r="E46" s="118">
        <v>2</v>
      </c>
      <c r="F46" s="109">
        <v>0.67</v>
      </c>
      <c r="G46" s="106">
        <v>0.44700000000000001</v>
      </c>
      <c r="H46" s="103">
        <v>171299</v>
      </c>
      <c r="I46" s="103">
        <v>58242</v>
      </c>
      <c r="J46" s="14">
        <v>3425</v>
      </c>
      <c r="K46" s="103">
        <v>232966</v>
      </c>
    </row>
    <row r="47" spans="1:11" ht="17.100000000000001" customHeight="1" x14ac:dyDescent="0.25">
      <c r="A47" s="6" t="s">
        <v>129</v>
      </c>
      <c r="B47" s="77" t="s">
        <v>3466</v>
      </c>
      <c r="C47" s="33">
        <v>600145531</v>
      </c>
      <c r="D47" s="33" t="s">
        <v>2095</v>
      </c>
      <c r="E47" s="118">
        <v>2</v>
      </c>
      <c r="F47" s="109">
        <v>0.23</v>
      </c>
      <c r="G47" s="106">
        <v>0.153</v>
      </c>
      <c r="H47" s="103">
        <v>58804</v>
      </c>
      <c r="I47" s="103">
        <v>19993</v>
      </c>
      <c r="J47" s="14">
        <v>1176</v>
      </c>
      <c r="K47" s="103">
        <v>79973</v>
      </c>
    </row>
    <row r="48" spans="1:11" ht="17.100000000000001" customHeight="1" x14ac:dyDescent="0.25">
      <c r="A48" s="6" t="s">
        <v>132</v>
      </c>
      <c r="B48" s="76" t="s">
        <v>3467</v>
      </c>
      <c r="C48" s="33">
        <v>600145549</v>
      </c>
      <c r="D48" s="33" t="s">
        <v>2096</v>
      </c>
      <c r="E48" s="118">
        <v>1</v>
      </c>
      <c r="F48" s="109">
        <v>0.2</v>
      </c>
      <c r="G48" s="106">
        <v>0.13300000000000001</v>
      </c>
      <c r="H48" s="103">
        <v>51134</v>
      </c>
      <c r="I48" s="103">
        <v>17386</v>
      </c>
      <c r="J48" s="14">
        <v>1022</v>
      </c>
      <c r="K48" s="103">
        <v>69542</v>
      </c>
    </row>
    <row r="49" spans="1:11" ht="17.100000000000001" customHeight="1" x14ac:dyDescent="0.25">
      <c r="A49" s="6" t="s">
        <v>135</v>
      </c>
      <c r="B49" s="76" t="s">
        <v>3468</v>
      </c>
      <c r="C49" s="33">
        <v>600145565</v>
      </c>
      <c r="D49" s="33" t="s">
        <v>2097</v>
      </c>
      <c r="E49" s="118">
        <v>5</v>
      </c>
      <c r="F49" s="109">
        <v>1.8</v>
      </c>
      <c r="G49" s="106">
        <v>1.2</v>
      </c>
      <c r="H49" s="103">
        <v>460207</v>
      </c>
      <c r="I49" s="103">
        <v>156470</v>
      </c>
      <c r="J49" s="14">
        <v>9204</v>
      </c>
      <c r="K49" s="103">
        <v>625881</v>
      </c>
    </row>
    <row r="50" spans="1:11" ht="17.100000000000001" customHeight="1" x14ac:dyDescent="0.25">
      <c r="A50" s="6" t="s">
        <v>138</v>
      </c>
      <c r="B50" s="76" t="s">
        <v>3469</v>
      </c>
      <c r="C50" s="33">
        <v>600145603</v>
      </c>
      <c r="D50" s="33" t="s">
        <v>2098</v>
      </c>
      <c r="E50" s="118">
        <v>3</v>
      </c>
      <c r="F50" s="109">
        <v>0.42</v>
      </c>
      <c r="G50" s="106">
        <v>0.28000000000000003</v>
      </c>
      <c r="H50" s="103">
        <v>107382</v>
      </c>
      <c r="I50" s="103">
        <v>36510</v>
      </c>
      <c r="J50" s="14">
        <v>2147</v>
      </c>
      <c r="K50" s="103">
        <v>146039</v>
      </c>
    </row>
    <row r="51" spans="1:11" ht="17.100000000000001" customHeight="1" x14ac:dyDescent="0.25">
      <c r="A51" s="6" t="s">
        <v>141</v>
      </c>
      <c r="B51" s="76" t="s">
        <v>3470</v>
      </c>
      <c r="C51" s="33">
        <v>600145620</v>
      </c>
      <c r="D51" s="33" t="s">
        <v>2099</v>
      </c>
      <c r="E51" s="118">
        <v>1</v>
      </c>
      <c r="F51" s="109">
        <v>0.40300000000000002</v>
      </c>
      <c r="G51" s="106">
        <v>0.26900000000000002</v>
      </c>
      <c r="H51" s="103">
        <v>103035</v>
      </c>
      <c r="I51" s="103">
        <v>35032</v>
      </c>
      <c r="J51" s="14">
        <v>2060</v>
      </c>
      <c r="K51" s="103">
        <v>140127</v>
      </c>
    </row>
    <row r="52" spans="1:11" ht="17.100000000000001" customHeight="1" x14ac:dyDescent="0.25">
      <c r="A52" s="6" t="s">
        <v>144</v>
      </c>
      <c r="B52" s="76" t="s">
        <v>3471</v>
      </c>
      <c r="C52" s="33">
        <v>600145760</v>
      </c>
      <c r="D52" s="33" t="s">
        <v>2100</v>
      </c>
      <c r="E52" s="118">
        <v>3</v>
      </c>
      <c r="F52" s="109">
        <v>0.75</v>
      </c>
      <c r="G52" s="106">
        <v>0.5</v>
      </c>
      <c r="H52" s="103">
        <v>191753</v>
      </c>
      <c r="I52" s="103">
        <v>65196</v>
      </c>
      <c r="J52" s="14">
        <v>3835</v>
      </c>
      <c r="K52" s="103">
        <v>260784</v>
      </c>
    </row>
    <row r="53" spans="1:11" ht="17.100000000000001" customHeight="1" x14ac:dyDescent="0.25">
      <c r="A53" s="6" t="s">
        <v>147</v>
      </c>
      <c r="B53" s="76" t="s">
        <v>3472</v>
      </c>
      <c r="C53" s="33">
        <v>600145778</v>
      </c>
      <c r="D53" s="33" t="s">
        <v>2101</v>
      </c>
      <c r="E53" s="118">
        <v>3</v>
      </c>
      <c r="F53" s="109">
        <v>0.125</v>
      </c>
      <c r="G53" s="106">
        <v>8.3000000000000004E-2</v>
      </c>
      <c r="H53" s="103">
        <v>31959</v>
      </c>
      <c r="I53" s="103">
        <v>10866</v>
      </c>
      <c r="J53" s="14">
        <v>639</v>
      </c>
      <c r="K53" s="103">
        <v>43464</v>
      </c>
    </row>
    <row r="54" spans="1:11" ht="17.100000000000001" customHeight="1" x14ac:dyDescent="0.25">
      <c r="A54" s="6" t="s">
        <v>150</v>
      </c>
      <c r="B54" s="76" t="s">
        <v>3473</v>
      </c>
      <c r="C54" s="33">
        <v>600145786</v>
      </c>
      <c r="D54" s="33" t="s">
        <v>2102</v>
      </c>
      <c r="E54" s="118">
        <v>5</v>
      </c>
      <c r="F54" s="109">
        <v>0.56000000000000005</v>
      </c>
      <c r="G54" s="106">
        <v>0.373</v>
      </c>
      <c r="H54" s="103">
        <v>143175</v>
      </c>
      <c r="I54" s="103">
        <v>48680</v>
      </c>
      <c r="J54" s="14">
        <v>2863</v>
      </c>
      <c r="K54" s="103">
        <v>194718</v>
      </c>
    </row>
    <row r="55" spans="1:11" ht="17.100000000000001" customHeight="1" x14ac:dyDescent="0.25">
      <c r="A55" s="6" t="s">
        <v>153</v>
      </c>
      <c r="B55" s="76" t="s">
        <v>3474</v>
      </c>
      <c r="C55" s="33">
        <v>600145794</v>
      </c>
      <c r="D55" s="33" t="s">
        <v>2103</v>
      </c>
      <c r="E55" s="118">
        <v>2</v>
      </c>
      <c r="F55" s="109">
        <v>0.53</v>
      </c>
      <c r="G55" s="106">
        <v>0.35299999999999998</v>
      </c>
      <c r="H55" s="103">
        <v>135505</v>
      </c>
      <c r="I55" s="103">
        <v>46072</v>
      </c>
      <c r="J55" s="14">
        <v>2710</v>
      </c>
      <c r="K55" s="103">
        <v>184287</v>
      </c>
    </row>
    <row r="56" spans="1:11" ht="17.100000000000001" customHeight="1" x14ac:dyDescent="0.25">
      <c r="A56" s="6" t="s">
        <v>156</v>
      </c>
      <c r="B56" s="76" t="s">
        <v>3475</v>
      </c>
      <c r="C56" s="33">
        <v>600145824</v>
      </c>
      <c r="D56" s="33" t="s">
        <v>2104</v>
      </c>
      <c r="E56" s="118">
        <v>1</v>
      </c>
      <c r="F56" s="109">
        <v>0.2</v>
      </c>
      <c r="G56" s="106">
        <v>0.13300000000000001</v>
      </c>
      <c r="H56" s="103">
        <v>51134</v>
      </c>
      <c r="I56" s="103">
        <v>17386</v>
      </c>
      <c r="J56" s="14">
        <v>1022</v>
      </c>
      <c r="K56" s="103">
        <v>69542</v>
      </c>
    </row>
    <row r="57" spans="1:11" ht="17.100000000000001" customHeight="1" x14ac:dyDescent="0.25">
      <c r="A57" s="6" t="s">
        <v>159</v>
      </c>
      <c r="B57" s="76" t="s">
        <v>3476</v>
      </c>
      <c r="C57" s="33">
        <v>600145841</v>
      </c>
      <c r="D57" s="33" t="s">
        <v>2105</v>
      </c>
      <c r="E57" s="118">
        <v>1</v>
      </c>
      <c r="F57" s="109">
        <v>0.2</v>
      </c>
      <c r="G57" s="106">
        <v>0.13300000000000001</v>
      </c>
      <c r="H57" s="103">
        <v>51134</v>
      </c>
      <c r="I57" s="103">
        <v>17386</v>
      </c>
      <c r="J57" s="14">
        <v>1022</v>
      </c>
      <c r="K57" s="103">
        <v>69542</v>
      </c>
    </row>
    <row r="58" spans="1:11" ht="17.100000000000001" customHeight="1" x14ac:dyDescent="0.25">
      <c r="A58" s="6" t="s">
        <v>162</v>
      </c>
      <c r="B58" s="77" t="s">
        <v>3477</v>
      </c>
      <c r="C58" s="33">
        <v>600145875</v>
      </c>
      <c r="D58" s="33" t="s">
        <v>2106</v>
      </c>
      <c r="E58" s="118">
        <v>2</v>
      </c>
      <c r="F58" s="109">
        <v>0.80600000000000005</v>
      </c>
      <c r="G58" s="106">
        <v>0.53700000000000003</v>
      </c>
      <c r="H58" s="103">
        <v>206070</v>
      </c>
      <c r="I58" s="103">
        <v>70064</v>
      </c>
      <c r="J58" s="14">
        <v>4121</v>
      </c>
      <c r="K58" s="103">
        <v>280255</v>
      </c>
    </row>
    <row r="59" spans="1:11" ht="17.100000000000001" customHeight="1" x14ac:dyDescent="0.25">
      <c r="A59" s="6" t="s">
        <v>165</v>
      </c>
      <c r="B59" s="76" t="s">
        <v>3478</v>
      </c>
      <c r="C59" s="33">
        <v>600145891</v>
      </c>
      <c r="D59" s="33" t="s">
        <v>2107</v>
      </c>
      <c r="E59" s="118">
        <v>1</v>
      </c>
      <c r="F59" s="109">
        <v>0.14199999999999999</v>
      </c>
      <c r="G59" s="106">
        <v>9.5000000000000001E-2</v>
      </c>
      <c r="H59" s="103">
        <v>36305</v>
      </c>
      <c r="I59" s="103">
        <v>12344</v>
      </c>
      <c r="J59" s="14">
        <v>726</v>
      </c>
      <c r="K59" s="103">
        <v>49375</v>
      </c>
    </row>
    <row r="60" spans="1:11" ht="17.100000000000001" customHeight="1" x14ac:dyDescent="0.25">
      <c r="A60" s="6" t="s">
        <v>168</v>
      </c>
      <c r="B60" s="77" t="s">
        <v>3479</v>
      </c>
      <c r="C60" s="33">
        <v>600145956</v>
      </c>
      <c r="D60" s="33" t="s">
        <v>2108</v>
      </c>
      <c r="E60" s="118">
        <v>1</v>
      </c>
      <c r="F60" s="109">
        <v>0.24</v>
      </c>
      <c r="G60" s="106">
        <v>0.16</v>
      </c>
      <c r="H60" s="103">
        <v>61361</v>
      </c>
      <c r="I60" s="103">
        <v>20863</v>
      </c>
      <c r="J60" s="14">
        <v>1227</v>
      </c>
      <c r="K60" s="103">
        <v>83451</v>
      </c>
    </row>
    <row r="61" spans="1:11" ht="17.100000000000001" customHeight="1" x14ac:dyDescent="0.25">
      <c r="A61" s="6" t="s">
        <v>171</v>
      </c>
      <c r="B61" s="76" t="s">
        <v>3480</v>
      </c>
      <c r="C61" s="33">
        <v>600146014</v>
      </c>
      <c r="D61" s="33" t="s">
        <v>2109</v>
      </c>
      <c r="E61" s="118">
        <v>2</v>
      </c>
      <c r="F61" s="109">
        <v>0.8</v>
      </c>
      <c r="G61" s="106">
        <v>0.53300000000000003</v>
      </c>
      <c r="H61" s="103">
        <v>204536</v>
      </c>
      <c r="I61" s="103">
        <v>69542</v>
      </c>
      <c r="J61" s="14">
        <v>4090</v>
      </c>
      <c r="K61" s="103">
        <v>278168</v>
      </c>
    </row>
    <row r="62" spans="1:11" ht="17.100000000000001" customHeight="1" x14ac:dyDescent="0.25">
      <c r="A62" s="6" t="s">
        <v>174</v>
      </c>
      <c r="B62" s="76" t="s">
        <v>3481</v>
      </c>
      <c r="C62" s="33">
        <v>600146022</v>
      </c>
      <c r="D62" s="33" t="s">
        <v>2110</v>
      </c>
      <c r="E62" s="118">
        <v>1</v>
      </c>
      <c r="F62" s="109">
        <v>0.24099999999999999</v>
      </c>
      <c r="G62" s="106">
        <v>0.161</v>
      </c>
      <c r="H62" s="103">
        <v>61617</v>
      </c>
      <c r="I62" s="103">
        <v>20950</v>
      </c>
      <c r="J62" s="14">
        <v>1232</v>
      </c>
      <c r="K62" s="103">
        <v>83799</v>
      </c>
    </row>
    <row r="63" spans="1:11" ht="17.100000000000001" customHeight="1" x14ac:dyDescent="0.25">
      <c r="A63" s="6" t="s">
        <v>177</v>
      </c>
      <c r="B63" s="76" t="s">
        <v>3482</v>
      </c>
      <c r="C63" s="33">
        <v>600146057</v>
      </c>
      <c r="D63" s="33" t="s">
        <v>2111</v>
      </c>
      <c r="E63" s="118">
        <v>3</v>
      </c>
      <c r="F63" s="109">
        <v>4.8000000000000001E-2</v>
      </c>
      <c r="G63" s="106">
        <v>3.2000000000000001E-2</v>
      </c>
      <c r="H63" s="103">
        <v>12272</v>
      </c>
      <c r="I63" s="103">
        <v>4172</v>
      </c>
      <c r="J63" s="14">
        <v>245</v>
      </c>
      <c r="K63" s="103">
        <v>16689</v>
      </c>
    </row>
    <row r="64" spans="1:11" ht="17.100000000000001" customHeight="1" x14ac:dyDescent="0.25">
      <c r="A64" s="6" t="s">
        <v>180</v>
      </c>
      <c r="B64" s="76" t="s">
        <v>3483</v>
      </c>
      <c r="C64" s="33">
        <v>600146065</v>
      </c>
      <c r="D64" s="33" t="s">
        <v>2112</v>
      </c>
      <c r="E64" s="118">
        <v>4</v>
      </c>
      <c r="F64" s="109">
        <v>0.5</v>
      </c>
      <c r="G64" s="106">
        <v>0.33300000000000002</v>
      </c>
      <c r="H64" s="103">
        <v>127835</v>
      </c>
      <c r="I64" s="103">
        <v>43464</v>
      </c>
      <c r="J64" s="14">
        <v>2556</v>
      </c>
      <c r="K64" s="103">
        <v>173855</v>
      </c>
    </row>
    <row r="65" spans="1:11" ht="17.100000000000001" customHeight="1" x14ac:dyDescent="0.25">
      <c r="A65" s="6" t="s">
        <v>183</v>
      </c>
      <c r="B65" s="76" t="s">
        <v>3484</v>
      </c>
      <c r="C65" s="33">
        <v>600146103</v>
      </c>
      <c r="D65" s="33" t="s">
        <v>2113</v>
      </c>
      <c r="E65" s="118">
        <v>1</v>
      </c>
      <c r="F65" s="109">
        <v>0.21</v>
      </c>
      <c r="G65" s="106">
        <v>0.14000000000000001</v>
      </c>
      <c r="H65" s="103">
        <v>53691</v>
      </c>
      <c r="I65" s="103">
        <v>18255</v>
      </c>
      <c r="J65" s="14">
        <v>1073</v>
      </c>
      <c r="K65" s="103">
        <v>73019</v>
      </c>
    </row>
    <row r="66" spans="1:11" ht="17.100000000000001" customHeight="1" x14ac:dyDescent="0.25">
      <c r="A66" s="6" t="s">
        <v>186</v>
      </c>
      <c r="B66" s="76" t="s">
        <v>3485</v>
      </c>
      <c r="C66" s="33">
        <v>600146154</v>
      </c>
      <c r="D66" s="33" t="s">
        <v>2114</v>
      </c>
      <c r="E66" s="118">
        <v>3</v>
      </c>
      <c r="F66" s="109">
        <v>0.9</v>
      </c>
      <c r="G66" s="106">
        <v>0.6</v>
      </c>
      <c r="H66" s="103">
        <v>230103</v>
      </c>
      <c r="I66" s="103">
        <v>78235</v>
      </c>
      <c r="J66" s="14">
        <v>4602</v>
      </c>
      <c r="K66" s="103">
        <v>312940</v>
      </c>
    </row>
    <row r="67" spans="1:11" ht="17.100000000000001" customHeight="1" x14ac:dyDescent="0.25">
      <c r="A67" s="6" t="s">
        <v>189</v>
      </c>
      <c r="B67" s="76" t="s">
        <v>3486</v>
      </c>
      <c r="C67" s="33">
        <v>600146162</v>
      </c>
      <c r="D67" s="33" t="s">
        <v>2115</v>
      </c>
      <c r="E67" s="118">
        <v>1</v>
      </c>
      <c r="F67" s="109">
        <v>0.3</v>
      </c>
      <c r="G67" s="106">
        <v>0.2</v>
      </c>
      <c r="H67" s="103">
        <v>76701</v>
      </c>
      <c r="I67" s="103">
        <v>26078</v>
      </c>
      <c r="J67" s="14">
        <v>1534</v>
      </c>
      <c r="K67" s="103">
        <v>104313</v>
      </c>
    </row>
    <row r="68" spans="1:11" ht="17.100000000000001" customHeight="1" x14ac:dyDescent="0.25">
      <c r="A68" s="6" t="s">
        <v>192</v>
      </c>
      <c r="B68" s="77" t="s">
        <v>3487</v>
      </c>
      <c r="C68" s="33">
        <v>600146201</v>
      </c>
      <c r="D68" s="33" t="s">
        <v>2116</v>
      </c>
      <c r="E68" s="118">
        <v>1</v>
      </c>
      <c r="F68" s="109">
        <v>0.40300000000000002</v>
      </c>
      <c r="G68" s="106">
        <v>0.26900000000000002</v>
      </c>
      <c r="H68" s="103">
        <v>103035</v>
      </c>
      <c r="I68" s="103">
        <v>35032</v>
      </c>
      <c r="J68" s="14">
        <v>2060</v>
      </c>
      <c r="K68" s="103">
        <v>140127</v>
      </c>
    </row>
    <row r="69" spans="1:11" ht="17.100000000000001" customHeight="1" x14ac:dyDescent="0.25">
      <c r="A69" s="6" t="s">
        <v>195</v>
      </c>
      <c r="B69" s="77" t="s">
        <v>3488</v>
      </c>
      <c r="C69" s="33">
        <v>600146260</v>
      </c>
      <c r="D69" s="33" t="s">
        <v>2117</v>
      </c>
      <c r="E69" s="118">
        <v>1</v>
      </c>
      <c r="F69" s="109">
        <v>0.23400000000000001</v>
      </c>
      <c r="G69" s="106">
        <v>0.156</v>
      </c>
      <c r="H69" s="103">
        <v>59827</v>
      </c>
      <c r="I69" s="103">
        <v>20341</v>
      </c>
      <c r="J69" s="14">
        <v>1196</v>
      </c>
      <c r="K69" s="103">
        <v>81364</v>
      </c>
    </row>
    <row r="70" spans="1:11" ht="17.100000000000001" customHeight="1" x14ac:dyDescent="0.25">
      <c r="A70" s="6" t="s">
        <v>198</v>
      </c>
      <c r="B70" s="76" t="s">
        <v>3489</v>
      </c>
      <c r="C70" s="33">
        <v>600146278</v>
      </c>
      <c r="D70" s="33" t="s">
        <v>2118</v>
      </c>
      <c r="E70" s="118">
        <v>2</v>
      </c>
      <c r="F70" s="109">
        <v>0.14000000000000001</v>
      </c>
      <c r="G70" s="106">
        <v>9.2999999999999999E-2</v>
      </c>
      <c r="H70" s="103">
        <v>35794</v>
      </c>
      <c r="I70" s="103">
        <v>12170</v>
      </c>
      <c r="J70" s="14">
        <v>715</v>
      </c>
      <c r="K70" s="103">
        <v>48679</v>
      </c>
    </row>
    <row r="71" spans="1:11" ht="17.100000000000001" customHeight="1" x14ac:dyDescent="0.25">
      <c r="A71" s="6" t="s">
        <v>201</v>
      </c>
      <c r="B71" s="76" t="s">
        <v>3490</v>
      </c>
      <c r="C71" s="33">
        <v>600146286</v>
      </c>
      <c r="D71" s="33" t="s">
        <v>2119</v>
      </c>
      <c r="E71" s="118">
        <v>1</v>
      </c>
      <c r="F71" s="109">
        <v>0.40300000000000002</v>
      </c>
      <c r="G71" s="106">
        <v>0.26900000000000002</v>
      </c>
      <c r="H71" s="103">
        <v>103035</v>
      </c>
      <c r="I71" s="103">
        <v>35032</v>
      </c>
      <c r="J71" s="14">
        <v>2060</v>
      </c>
      <c r="K71" s="103">
        <v>140127</v>
      </c>
    </row>
    <row r="72" spans="1:11" ht="17.100000000000001" customHeight="1" x14ac:dyDescent="0.25">
      <c r="A72" s="6" t="s">
        <v>204</v>
      </c>
      <c r="B72" s="77" t="s">
        <v>3491</v>
      </c>
      <c r="C72" s="33">
        <v>600146324</v>
      </c>
      <c r="D72" s="33" t="s">
        <v>2120</v>
      </c>
      <c r="E72" s="118">
        <v>1</v>
      </c>
      <c r="F72" s="109">
        <v>0.32</v>
      </c>
      <c r="G72" s="106">
        <v>0.21299999999999999</v>
      </c>
      <c r="H72" s="103">
        <v>81815</v>
      </c>
      <c r="I72" s="103">
        <v>27817</v>
      </c>
      <c r="J72" s="14">
        <v>1636</v>
      </c>
      <c r="K72" s="103">
        <v>111268</v>
      </c>
    </row>
    <row r="73" spans="1:11" ht="17.100000000000001" customHeight="1" x14ac:dyDescent="0.25">
      <c r="A73" s="6" t="s">
        <v>207</v>
      </c>
      <c r="B73" s="77" t="s">
        <v>3492</v>
      </c>
      <c r="C73" s="33">
        <v>600146367</v>
      </c>
      <c r="D73" s="33" t="s">
        <v>2121</v>
      </c>
      <c r="E73" s="118">
        <v>1</v>
      </c>
      <c r="F73" s="109">
        <v>0.13500000000000001</v>
      </c>
      <c r="G73" s="106">
        <v>0.09</v>
      </c>
      <c r="H73" s="103">
        <v>34516</v>
      </c>
      <c r="I73" s="103">
        <v>11735</v>
      </c>
      <c r="J73" s="14">
        <v>690</v>
      </c>
      <c r="K73" s="103">
        <v>46941</v>
      </c>
    </row>
    <row r="74" spans="1:11" ht="17.100000000000001" customHeight="1" x14ac:dyDescent="0.25">
      <c r="A74" s="6" t="s">
        <v>210</v>
      </c>
      <c r="B74" s="77" t="s">
        <v>3493</v>
      </c>
      <c r="C74" s="33">
        <v>600146375</v>
      </c>
      <c r="D74" s="33" t="s">
        <v>2122</v>
      </c>
      <c r="E74" s="118">
        <v>4</v>
      </c>
      <c r="F74" s="109">
        <v>0.14199999999999999</v>
      </c>
      <c r="G74" s="106">
        <v>9.5000000000000001E-2</v>
      </c>
      <c r="H74" s="103">
        <v>36305</v>
      </c>
      <c r="I74" s="103">
        <v>12344</v>
      </c>
      <c r="J74" s="14">
        <v>726</v>
      </c>
      <c r="K74" s="103">
        <v>49375</v>
      </c>
    </row>
    <row r="75" spans="1:11" ht="17.100000000000001" customHeight="1" x14ac:dyDescent="0.25">
      <c r="A75" s="6" t="s">
        <v>213</v>
      </c>
      <c r="B75" s="76" t="s">
        <v>3494</v>
      </c>
      <c r="C75" s="33">
        <v>600146464</v>
      </c>
      <c r="D75" s="33" t="s">
        <v>2123</v>
      </c>
      <c r="E75" s="118">
        <v>2</v>
      </c>
      <c r="F75" s="109">
        <v>0.7</v>
      </c>
      <c r="G75" s="106">
        <v>0.46700000000000003</v>
      </c>
      <c r="H75" s="103">
        <v>178969</v>
      </c>
      <c r="I75" s="103">
        <v>60849</v>
      </c>
      <c r="J75" s="14">
        <v>3579</v>
      </c>
      <c r="K75" s="103">
        <v>243397</v>
      </c>
    </row>
    <row r="76" spans="1:11" ht="17.100000000000001" customHeight="1" x14ac:dyDescent="0.25">
      <c r="A76" s="6" t="s">
        <v>216</v>
      </c>
      <c r="B76" s="76" t="s">
        <v>3495</v>
      </c>
      <c r="C76" s="33">
        <v>600146481</v>
      </c>
      <c r="D76" s="33" t="s">
        <v>2124</v>
      </c>
      <c r="E76" s="118">
        <v>1</v>
      </c>
      <c r="F76" s="109">
        <v>0.28999999999999998</v>
      </c>
      <c r="G76" s="106">
        <v>0.193</v>
      </c>
      <c r="H76" s="103">
        <v>74144</v>
      </c>
      <c r="I76" s="103">
        <v>25209</v>
      </c>
      <c r="J76" s="14">
        <v>1482</v>
      </c>
      <c r="K76" s="103">
        <v>100835</v>
      </c>
    </row>
    <row r="77" spans="1:11" ht="17.100000000000001" customHeight="1" x14ac:dyDescent="0.25">
      <c r="A77" s="6" t="s">
        <v>219</v>
      </c>
      <c r="B77" s="76" t="s">
        <v>3496</v>
      </c>
      <c r="C77" s="33">
        <v>600146545</v>
      </c>
      <c r="D77" s="33" t="s">
        <v>2125</v>
      </c>
      <c r="E77" s="118">
        <v>1</v>
      </c>
      <c r="F77" s="109">
        <v>0.26</v>
      </c>
      <c r="G77" s="106">
        <v>0.17299999999999999</v>
      </c>
      <c r="H77" s="103">
        <v>66474</v>
      </c>
      <c r="I77" s="103">
        <v>22601</v>
      </c>
      <c r="J77" s="14">
        <v>1329</v>
      </c>
      <c r="K77" s="103">
        <v>90404</v>
      </c>
    </row>
    <row r="78" spans="1:11" ht="17.100000000000001" customHeight="1" x14ac:dyDescent="0.25">
      <c r="A78" s="6" t="s">
        <v>222</v>
      </c>
      <c r="B78" s="76" t="s">
        <v>3497</v>
      </c>
      <c r="C78" s="33">
        <v>600146570</v>
      </c>
      <c r="D78" s="33" t="s">
        <v>2126</v>
      </c>
      <c r="E78" s="118">
        <v>1</v>
      </c>
      <c r="F78" s="109">
        <v>0.17</v>
      </c>
      <c r="G78" s="106">
        <v>0.113</v>
      </c>
      <c r="H78" s="103">
        <v>43464</v>
      </c>
      <c r="I78" s="103">
        <v>14778</v>
      </c>
      <c r="J78" s="14">
        <v>869</v>
      </c>
      <c r="K78" s="103">
        <v>59111</v>
      </c>
    </row>
    <row r="79" spans="1:11" ht="17.100000000000001" customHeight="1" x14ac:dyDescent="0.25">
      <c r="A79" s="6" t="s">
        <v>225</v>
      </c>
      <c r="B79" s="76" t="s">
        <v>3498</v>
      </c>
      <c r="C79" s="33">
        <v>600146596</v>
      </c>
      <c r="D79" s="33" t="s">
        <v>2127</v>
      </c>
      <c r="E79" s="118">
        <v>1</v>
      </c>
      <c r="F79" s="109">
        <v>0.13500000000000001</v>
      </c>
      <c r="G79" s="106">
        <v>0.09</v>
      </c>
      <c r="H79" s="103">
        <v>34516</v>
      </c>
      <c r="I79" s="103">
        <v>11735</v>
      </c>
      <c r="J79" s="14">
        <v>690</v>
      </c>
      <c r="K79" s="103">
        <v>46941</v>
      </c>
    </row>
    <row r="80" spans="1:11" ht="17.100000000000001" customHeight="1" x14ac:dyDescent="0.25">
      <c r="A80" s="6" t="s">
        <v>228</v>
      </c>
      <c r="B80" s="76" t="s">
        <v>3499</v>
      </c>
      <c r="C80" s="33">
        <v>600146642</v>
      </c>
      <c r="D80" s="33" t="s">
        <v>2128</v>
      </c>
      <c r="E80" s="118">
        <v>3</v>
      </c>
      <c r="F80" s="109">
        <v>0.95599999999999996</v>
      </c>
      <c r="G80" s="106">
        <v>0.63700000000000001</v>
      </c>
      <c r="H80" s="103">
        <v>244421</v>
      </c>
      <c r="I80" s="103">
        <v>83103</v>
      </c>
      <c r="J80" s="14">
        <v>4888</v>
      </c>
      <c r="K80" s="103">
        <v>332412</v>
      </c>
    </row>
    <row r="81" spans="1:11" ht="17.100000000000001" customHeight="1" x14ac:dyDescent="0.25">
      <c r="A81" s="6" t="s">
        <v>231</v>
      </c>
      <c r="B81" s="77" t="s">
        <v>3500</v>
      </c>
      <c r="C81" s="33">
        <v>600146758</v>
      </c>
      <c r="D81" s="33" t="s">
        <v>2129</v>
      </c>
      <c r="E81" s="118">
        <v>3</v>
      </c>
      <c r="F81" s="109">
        <v>0.5</v>
      </c>
      <c r="G81" s="106">
        <v>0.33300000000000002</v>
      </c>
      <c r="H81" s="103">
        <v>127835</v>
      </c>
      <c r="I81" s="103">
        <v>43464</v>
      </c>
      <c r="J81" s="14">
        <v>2556</v>
      </c>
      <c r="K81" s="103">
        <v>173855</v>
      </c>
    </row>
    <row r="82" spans="1:11" ht="17.100000000000001" customHeight="1" x14ac:dyDescent="0.25">
      <c r="A82" s="6" t="s">
        <v>234</v>
      </c>
      <c r="B82" s="76" t="s">
        <v>3501</v>
      </c>
      <c r="C82" s="33">
        <v>600146812</v>
      </c>
      <c r="D82" s="33" t="s">
        <v>2130</v>
      </c>
      <c r="E82" s="118">
        <v>1</v>
      </c>
      <c r="F82" s="109">
        <v>0.25</v>
      </c>
      <c r="G82" s="106">
        <v>0.16700000000000001</v>
      </c>
      <c r="H82" s="103">
        <v>63918</v>
      </c>
      <c r="I82" s="103">
        <v>21732</v>
      </c>
      <c r="J82" s="14">
        <v>1278</v>
      </c>
      <c r="K82" s="103">
        <v>86928</v>
      </c>
    </row>
    <row r="83" spans="1:11" ht="17.100000000000001" customHeight="1" x14ac:dyDescent="0.25">
      <c r="A83" s="6" t="s">
        <v>237</v>
      </c>
      <c r="B83" s="77" t="s">
        <v>3502</v>
      </c>
      <c r="C83" s="33">
        <v>600146863</v>
      </c>
      <c r="D83" s="33" t="s">
        <v>2131</v>
      </c>
      <c r="E83" s="118">
        <v>1</v>
      </c>
      <c r="F83" s="109">
        <v>0.2</v>
      </c>
      <c r="G83" s="106">
        <v>0.13300000000000001</v>
      </c>
      <c r="H83" s="103">
        <v>51134</v>
      </c>
      <c r="I83" s="103">
        <v>17386</v>
      </c>
      <c r="J83" s="14">
        <v>1022</v>
      </c>
      <c r="K83" s="103">
        <v>69542</v>
      </c>
    </row>
    <row r="84" spans="1:11" ht="17.100000000000001" customHeight="1" x14ac:dyDescent="0.25">
      <c r="A84" s="6" t="s">
        <v>240</v>
      </c>
      <c r="B84" s="76" t="s">
        <v>3503</v>
      </c>
      <c r="C84" s="33">
        <v>600146936</v>
      </c>
      <c r="D84" s="33" t="s">
        <v>2132</v>
      </c>
      <c r="E84" s="118">
        <v>1</v>
      </c>
      <c r="F84" s="109">
        <v>0.19</v>
      </c>
      <c r="G84" s="106">
        <v>0.127</v>
      </c>
      <c r="H84" s="103">
        <v>48577</v>
      </c>
      <c r="I84" s="103">
        <v>16516</v>
      </c>
      <c r="J84" s="14">
        <v>971</v>
      </c>
      <c r="K84" s="103">
        <v>66064</v>
      </c>
    </row>
    <row r="85" spans="1:11" ht="17.100000000000001" customHeight="1" x14ac:dyDescent="0.25">
      <c r="A85" s="6" t="s">
        <v>243</v>
      </c>
      <c r="B85" s="78" t="s">
        <v>3504</v>
      </c>
      <c r="C85" s="33">
        <v>600147169</v>
      </c>
      <c r="D85" s="33" t="s">
        <v>2133</v>
      </c>
      <c r="E85" s="118">
        <v>1</v>
      </c>
      <c r="F85" s="109">
        <v>0.2903</v>
      </c>
      <c r="G85" s="106">
        <v>0.19400000000000001</v>
      </c>
      <c r="H85" s="103">
        <v>74221</v>
      </c>
      <c r="I85" s="103">
        <v>25235</v>
      </c>
      <c r="J85" s="14">
        <v>1484</v>
      </c>
      <c r="K85" s="103">
        <v>100940</v>
      </c>
    </row>
    <row r="86" spans="1:11" ht="17.100000000000001" customHeight="1" x14ac:dyDescent="0.25">
      <c r="A86" s="6" t="s">
        <v>246</v>
      </c>
      <c r="B86" s="78" t="s">
        <v>3505</v>
      </c>
      <c r="C86" s="33">
        <v>600147321</v>
      </c>
      <c r="D86" s="33" t="s">
        <v>2134</v>
      </c>
      <c r="E86" s="118">
        <v>2</v>
      </c>
      <c r="F86" s="109">
        <v>0.5</v>
      </c>
      <c r="G86" s="106">
        <v>0.33300000000000002</v>
      </c>
      <c r="H86" s="103">
        <v>127835</v>
      </c>
      <c r="I86" s="103">
        <v>43464</v>
      </c>
      <c r="J86" s="14">
        <v>2556</v>
      </c>
      <c r="K86" s="103">
        <v>173855</v>
      </c>
    </row>
    <row r="87" spans="1:11" ht="17.100000000000001" customHeight="1" x14ac:dyDescent="0.25">
      <c r="A87" s="6" t="s">
        <v>249</v>
      </c>
      <c r="B87" s="77" t="s">
        <v>3506</v>
      </c>
      <c r="C87" s="33">
        <v>600147410</v>
      </c>
      <c r="D87" s="33" t="s">
        <v>2135</v>
      </c>
      <c r="E87" s="118">
        <v>1</v>
      </c>
      <c r="F87" s="109">
        <v>0.40300000000000002</v>
      </c>
      <c r="G87" s="106">
        <v>0.26900000000000002</v>
      </c>
      <c r="H87" s="103">
        <v>103035</v>
      </c>
      <c r="I87" s="103">
        <v>35032</v>
      </c>
      <c r="J87" s="14">
        <v>2060</v>
      </c>
      <c r="K87" s="103">
        <v>140127</v>
      </c>
    </row>
    <row r="88" spans="1:11" ht="17.100000000000001" customHeight="1" x14ac:dyDescent="0.25">
      <c r="A88" s="6" t="s">
        <v>252</v>
      </c>
      <c r="B88" s="78" t="s">
        <v>3507</v>
      </c>
      <c r="C88" s="33">
        <v>600147525</v>
      </c>
      <c r="D88" s="33" t="s">
        <v>2136</v>
      </c>
      <c r="E88" s="118">
        <v>1</v>
      </c>
      <c r="F88" s="109">
        <v>0.40300000000000002</v>
      </c>
      <c r="G88" s="106">
        <v>0.26900000000000002</v>
      </c>
      <c r="H88" s="103">
        <v>103035</v>
      </c>
      <c r="I88" s="103">
        <v>35032</v>
      </c>
      <c r="J88" s="14">
        <v>2060</v>
      </c>
      <c r="K88" s="103">
        <v>140127</v>
      </c>
    </row>
    <row r="89" spans="1:11" ht="17.100000000000001" customHeight="1" x14ac:dyDescent="0.25">
      <c r="A89" s="6" t="s">
        <v>255</v>
      </c>
      <c r="B89" s="78" t="s">
        <v>3508</v>
      </c>
      <c r="C89" s="33">
        <v>600147657</v>
      </c>
      <c r="D89" s="33" t="s">
        <v>2137</v>
      </c>
      <c r="E89" s="118">
        <v>2</v>
      </c>
      <c r="F89" s="109">
        <v>0.80600000000000005</v>
      </c>
      <c r="G89" s="106">
        <v>0.53700000000000003</v>
      </c>
      <c r="H89" s="103">
        <v>206070</v>
      </c>
      <c r="I89" s="103">
        <v>70064</v>
      </c>
      <c r="J89" s="14">
        <v>4121</v>
      </c>
      <c r="K89" s="103">
        <v>280255</v>
      </c>
    </row>
    <row r="90" spans="1:11" ht="17.100000000000001" customHeight="1" x14ac:dyDescent="0.25">
      <c r="A90" s="6" t="s">
        <v>258</v>
      </c>
      <c r="B90" s="78" t="s">
        <v>3509</v>
      </c>
      <c r="C90" s="33">
        <v>600147665</v>
      </c>
      <c r="D90" s="33" t="s">
        <v>2138</v>
      </c>
      <c r="E90" s="118">
        <v>1</v>
      </c>
      <c r="F90" s="109">
        <v>8.0600000000000005E-2</v>
      </c>
      <c r="G90" s="106">
        <v>5.3999999999999999E-2</v>
      </c>
      <c r="H90" s="103">
        <v>20607</v>
      </c>
      <c r="I90" s="103">
        <v>7006</v>
      </c>
      <c r="J90" s="14">
        <v>412</v>
      </c>
      <c r="K90" s="103">
        <v>28025</v>
      </c>
    </row>
    <row r="91" spans="1:11" ht="17.100000000000001" customHeight="1" x14ac:dyDescent="0.25">
      <c r="A91" s="6" t="s">
        <v>261</v>
      </c>
      <c r="B91" s="78" t="s">
        <v>3510</v>
      </c>
      <c r="C91" s="33">
        <v>600147703</v>
      </c>
      <c r="D91" s="33" t="s">
        <v>2139</v>
      </c>
      <c r="E91" s="118">
        <v>1</v>
      </c>
      <c r="F91" s="109">
        <v>0.22500000000000001</v>
      </c>
      <c r="G91" s="106">
        <v>0.15</v>
      </c>
      <c r="H91" s="103">
        <v>57526</v>
      </c>
      <c r="I91" s="103">
        <v>19559</v>
      </c>
      <c r="J91" s="14">
        <v>1150</v>
      </c>
      <c r="K91" s="103">
        <v>78235</v>
      </c>
    </row>
    <row r="92" spans="1:11" ht="17.100000000000001" customHeight="1" x14ac:dyDescent="0.25">
      <c r="A92" s="6" t="s">
        <v>264</v>
      </c>
      <c r="B92" s="78" t="s">
        <v>3511</v>
      </c>
      <c r="C92" s="33">
        <v>600147797</v>
      </c>
      <c r="D92" s="33" t="s">
        <v>2140</v>
      </c>
      <c r="E92" s="118">
        <v>2</v>
      </c>
      <c r="F92" s="109">
        <v>0.104</v>
      </c>
      <c r="G92" s="106">
        <v>6.9000000000000006E-2</v>
      </c>
      <c r="H92" s="103">
        <v>26590</v>
      </c>
      <c r="I92" s="103">
        <v>9041</v>
      </c>
      <c r="J92" s="14">
        <v>531</v>
      </c>
      <c r="K92" s="103">
        <v>36162</v>
      </c>
    </row>
    <row r="93" spans="1:11" ht="17.100000000000001" customHeight="1" x14ac:dyDescent="0.25">
      <c r="A93" s="6" t="s">
        <v>267</v>
      </c>
      <c r="B93" s="78" t="s">
        <v>3512</v>
      </c>
      <c r="C93" s="33">
        <v>600147801</v>
      </c>
      <c r="D93" s="33" t="s">
        <v>2141</v>
      </c>
      <c r="E93" s="118">
        <v>5</v>
      </c>
      <c r="F93" s="109">
        <v>1.452</v>
      </c>
      <c r="G93" s="106">
        <v>0.96799999999999997</v>
      </c>
      <c r="H93" s="103">
        <v>371233</v>
      </c>
      <c r="I93" s="103">
        <v>126219</v>
      </c>
      <c r="J93" s="14">
        <v>7424</v>
      </c>
      <c r="K93" s="103">
        <v>504876</v>
      </c>
    </row>
    <row r="94" spans="1:11" ht="17.100000000000001" customHeight="1" x14ac:dyDescent="0.25">
      <c r="A94" s="6" t="s">
        <v>270</v>
      </c>
      <c r="B94" s="78" t="s">
        <v>3513</v>
      </c>
      <c r="C94" s="33">
        <v>600147835</v>
      </c>
      <c r="D94" s="33" t="s">
        <v>2142</v>
      </c>
      <c r="E94" s="118">
        <v>10</v>
      </c>
      <c r="F94" s="109">
        <v>0.4677</v>
      </c>
      <c r="G94" s="106">
        <v>0.312</v>
      </c>
      <c r="H94" s="103">
        <v>119577</v>
      </c>
      <c r="I94" s="103">
        <v>40656</v>
      </c>
      <c r="J94" s="14">
        <v>2391</v>
      </c>
      <c r="K94" s="103">
        <v>162624</v>
      </c>
    </row>
    <row r="95" spans="1:11" ht="17.100000000000001" customHeight="1" x14ac:dyDescent="0.25">
      <c r="A95" s="6" t="s">
        <v>273</v>
      </c>
      <c r="B95" s="78" t="s">
        <v>3514</v>
      </c>
      <c r="C95" s="33">
        <v>600147843</v>
      </c>
      <c r="D95" s="33" t="s">
        <v>2143</v>
      </c>
      <c r="E95" s="118">
        <v>2</v>
      </c>
      <c r="F95" s="109">
        <v>0.64500000000000002</v>
      </c>
      <c r="G95" s="106">
        <v>0.43</v>
      </c>
      <c r="H95" s="103">
        <v>164907</v>
      </c>
      <c r="I95" s="103">
        <v>56068</v>
      </c>
      <c r="J95" s="14">
        <v>3298</v>
      </c>
      <c r="K95" s="103">
        <v>224273</v>
      </c>
    </row>
    <row r="96" spans="1:11" ht="17.100000000000001" customHeight="1" x14ac:dyDescent="0.25">
      <c r="A96" s="6" t="s">
        <v>276</v>
      </c>
      <c r="B96" s="78" t="s">
        <v>3515</v>
      </c>
      <c r="C96" s="33">
        <v>600147878</v>
      </c>
      <c r="D96" s="33" t="s">
        <v>2144</v>
      </c>
      <c r="E96" s="118">
        <v>2</v>
      </c>
      <c r="F96" s="109">
        <v>0.80600000000000005</v>
      </c>
      <c r="G96" s="106">
        <v>0.53700000000000003</v>
      </c>
      <c r="H96" s="103">
        <v>206070</v>
      </c>
      <c r="I96" s="103">
        <v>70064</v>
      </c>
      <c r="J96" s="14">
        <v>4121</v>
      </c>
      <c r="K96" s="103">
        <v>280255</v>
      </c>
    </row>
    <row r="97" spans="1:11" ht="17.100000000000001" customHeight="1" x14ac:dyDescent="0.25">
      <c r="A97" s="6" t="s">
        <v>279</v>
      </c>
      <c r="B97" s="78" t="s">
        <v>3516</v>
      </c>
      <c r="C97" s="33">
        <v>600147983</v>
      </c>
      <c r="D97" s="33" t="s">
        <v>2145</v>
      </c>
      <c r="E97" s="118">
        <v>1</v>
      </c>
      <c r="F97" s="109">
        <v>0.187</v>
      </c>
      <c r="G97" s="106">
        <v>0.125</v>
      </c>
      <c r="H97" s="103">
        <v>47810</v>
      </c>
      <c r="I97" s="103">
        <v>16255</v>
      </c>
      <c r="J97" s="14">
        <v>956</v>
      </c>
      <c r="K97" s="103">
        <v>65021</v>
      </c>
    </row>
    <row r="98" spans="1:11" ht="17.100000000000001" customHeight="1" x14ac:dyDescent="0.25">
      <c r="A98" s="6" t="s">
        <v>282</v>
      </c>
      <c r="B98" s="78" t="s">
        <v>3517</v>
      </c>
      <c r="C98" s="33">
        <v>600148009</v>
      </c>
      <c r="D98" s="33" t="s">
        <v>2146</v>
      </c>
      <c r="E98" s="118">
        <v>1</v>
      </c>
      <c r="F98" s="109">
        <v>0.32300000000000001</v>
      </c>
      <c r="G98" s="106">
        <v>0.215</v>
      </c>
      <c r="H98" s="103">
        <v>82582</v>
      </c>
      <c r="I98" s="103">
        <v>28078</v>
      </c>
      <c r="J98" s="14">
        <v>1651</v>
      </c>
      <c r="K98" s="103">
        <v>112311</v>
      </c>
    </row>
    <row r="99" spans="1:11" ht="17.100000000000001" customHeight="1" x14ac:dyDescent="0.25">
      <c r="A99" s="6" t="s">
        <v>285</v>
      </c>
      <c r="B99" s="78" t="s">
        <v>3518</v>
      </c>
      <c r="C99" s="33">
        <v>600148017</v>
      </c>
      <c r="D99" s="33" t="s">
        <v>2147</v>
      </c>
      <c r="E99" s="118">
        <v>1</v>
      </c>
      <c r="F99" s="109">
        <v>0.11899999999999999</v>
      </c>
      <c r="G99" s="106">
        <v>7.9000000000000001E-2</v>
      </c>
      <c r="H99" s="103">
        <v>30425</v>
      </c>
      <c r="I99" s="103">
        <v>10345</v>
      </c>
      <c r="J99" s="14">
        <v>608</v>
      </c>
      <c r="K99" s="103">
        <v>41378</v>
      </c>
    </row>
    <row r="100" spans="1:11" ht="17.100000000000001" customHeight="1" x14ac:dyDescent="0.25">
      <c r="A100" s="6" t="s">
        <v>288</v>
      </c>
      <c r="B100" s="77" t="s">
        <v>3519</v>
      </c>
      <c r="C100" s="33">
        <v>600148149</v>
      </c>
      <c r="D100" s="33" t="s">
        <v>2148</v>
      </c>
      <c r="E100" s="118">
        <v>1</v>
      </c>
      <c r="F100" s="109">
        <v>0.35499999999999998</v>
      </c>
      <c r="G100" s="106">
        <v>0.23699999999999999</v>
      </c>
      <c r="H100" s="103">
        <v>90763</v>
      </c>
      <c r="I100" s="103">
        <v>30859</v>
      </c>
      <c r="J100" s="14">
        <v>1815</v>
      </c>
      <c r="K100" s="103">
        <v>123437</v>
      </c>
    </row>
    <row r="101" spans="1:11" ht="17.100000000000001" customHeight="1" x14ac:dyDescent="0.25">
      <c r="A101" s="6" t="s">
        <v>480</v>
      </c>
      <c r="B101" s="78" t="s">
        <v>3520</v>
      </c>
      <c r="C101" s="33">
        <v>600148211</v>
      </c>
      <c r="D101" s="33" t="s">
        <v>2149</v>
      </c>
      <c r="E101" s="118">
        <v>1</v>
      </c>
      <c r="F101" s="109">
        <v>0.16120000000000001</v>
      </c>
      <c r="G101" s="106">
        <v>0.107</v>
      </c>
      <c r="H101" s="103">
        <v>41214</v>
      </c>
      <c r="I101" s="103">
        <v>14013</v>
      </c>
      <c r="J101" s="14">
        <v>824</v>
      </c>
      <c r="K101" s="103">
        <v>56051</v>
      </c>
    </row>
    <row r="102" spans="1:11" ht="17.100000000000001" customHeight="1" x14ac:dyDescent="0.25">
      <c r="A102" s="6" t="s">
        <v>482</v>
      </c>
      <c r="B102" s="78" t="s">
        <v>3521</v>
      </c>
      <c r="C102" s="33">
        <v>600148271</v>
      </c>
      <c r="D102" s="33" t="s">
        <v>2150</v>
      </c>
      <c r="E102" s="118">
        <v>1</v>
      </c>
      <c r="F102" s="109">
        <v>0.24099999999999999</v>
      </c>
      <c r="G102" s="106">
        <v>0.161</v>
      </c>
      <c r="H102" s="103">
        <v>61617</v>
      </c>
      <c r="I102" s="103">
        <v>20950</v>
      </c>
      <c r="J102" s="14">
        <v>1232</v>
      </c>
      <c r="K102" s="103">
        <v>83799</v>
      </c>
    </row>
    <row r="103" spans="1:11" ht="17.100000000000001" customHeight="1" x14ac:dyDescent="0.25">
      <c r="A103" s="6" t="s">
        <v>484</v>
      </c>
      <c r="B103" s="78" t="s">
        <v>3522</v>
      </c>
      <c r="C103" s="33">
        <v>600148319</v>
      </c>
      <c r="D103" s="33" t="s">
        <v>2151</v>
      </c>
      <c r="E103" s="118">
        <v>4</v>
      </c>
      <c r="F103" s="109">
        <v>0.31</v>
      </c>
      <c r="G103" s="106">
        <v>0.20699999999999999</v>
      </c>
      <c r="H103" s="103">
        <v>79258</v>
      </c>
      <c r="I103" s="103">
        <v>26948</v>
      </c>
      <c r="J103" s="14">
        <v>1585</v>
      </c>
      <c r="K103" s="103">
        <v>107791</v>
      </c>
    </row>
    <row r="104" spans="1:11" ht="17.100000000000001" customHeight="1" x14ac:dyDescent="0.25">
      <c r="A104" s="6" t="s">
        <v>486</v>
      </c>
      <c r="B104" s="78" t="s">
        <v>3523</v>
      </c>
      <c r="C104" s="33">
        <v>600148408</v>
      </c>
      <c r="D104" s="33" t="s">
        <v>2152</v>
      </c>
      <c r="E104" s="118">
        <v>3</v>
      </c>
      <c r="F104" s="109">
        <v>0.44500000000000001</v>
      </c>
      <c r="G104" s="106">
        <v>0.29699999999999999</v>
      </c>
      <c r="H104" s="103">
        <v>113773</v>
      </c>
      <c r="I104" s="103">
        <v>38683</v>
      </c>
      <c r="J104" s="14">
        <v>2275</v>
      </c>
      <c r="K104" s="103">
        <v>154731</v>
      </c>
    </row>
    <row r="105" spans="1:11" ht="17.100000000000001" customHeight="1" x14ac:dyDescent="0.25">
      <c r="A105" s="6" t="s">
        <v>488</v>
      </c>
      <c r="B105" s="78" t="s">
        <v>3524</v>
      </c>
      <c r="C105" s="33">
        <v>600148424</v>
      </c>
      <c r="D105" s="33" t="s">
        <v>2153</v>
      </c>
      <c r="E105" s="118">
        <v>3</v>
      </c>
      <c r="F105" s="109">
        <v>0.91900000000000004</v>
      </c>
      <c r="G105" s="106">
        <v>0.61299999999999999</v>
      </c>
      <c r="H105" s="103">
        <v>234961</v>
      </c>
      <c r="I105" s="103">
        <v>79887</v>
      </c>
      <c r="J105" s="14">
        <v>4699</v>
      </c>
      <c r="K105" s="103">
        <v>319547</v>
      </c>
    </row>
    <row r="106" spans="1:11" ht="17.100000000000001" customHeight="1" x14ac:dyDescent="0.25">
      <c r="A106" s="6" t="s">
        <v>490</v>
      </c>
      <c r="B106" s="78" t="s">
        <v>3525</v>
      </c>
      <c r="C106" s="33">
        <v>600148548</v>
      </c>
      <c r="D106" s="33" t="s">
        <v>2154</v>
      </c>
      <c r="E106" s="118">
        <v>1</v>
      </c>
      <c r="F106" s="109">
        <v>0.161</v>
      </c>
      <c r="G106" s="106">
        <v>0.107</v>
      </c>
      <c r="H106" s="103">
        <v>41163</v>
      </c>
      <c r="I106" s="103">
        <v>13995</v>
      </c>
      <c r="J106" s="14">
        <v>823</v>
      </c>
      <c r="K106" s="103">
        <v>55981</v>
      </c>
    </row>
    <row r="107" spans="1:11" ht="17.100000000000001" customHeight="1" x14ac:dyDescent="0.25">
      <c r="A107" s="6" t="s">
        <v>492</v>
      </c>
      <c r="B107" s="78" t="s">
        <v>3526</v>
      </c>
      <c r="C107" s="33">
        <v>600148564</v>
      </c>
      <c r="D107" s="33" t="s">
        <v>2155</v>
      </c>
      <c r="E107" s="118">
        <v>1</v>
      </c>
      <c r="F107" s="109">
        <v>0.40300000000000002</v>
      </c>
      <c r="G107" s="106">
        <v>0.26900000000000002</v>
      </c>
      <c r="H107" s="103">
        <v>103035</v>
      </c>
      <c r="I107" s="103">
        <v>35032</v>
      </c>
      <c r="J107" s="14">
        <v>2060</v>
      </c>
      <c r="K107" s="103">
        <v>140127</v>
      </c>
    </row>
    <row r="108" spans="1:11" ht="17.100000000000001" customHeight="1" x14ac:dyDescent="0.25">
      <c r="A108" s="6" t="s">
        <v>494</v>
      </c>
      <c r="B108" s="78" t="s">
        <v>3527</v>
      </c>
      <c r="C108" s="33">
        <v>600148572</v>
      </c>
      <c r="D108" s="33" t="s">
        <v>2156</v>
      </c>
      <c r="E108" s="118">
        <v>1</v>
      </c>
      <c r="F108" s="109">
        <v>0.17699999999999999</v>
      </c>
      <c r="G108" s="106">
        <v>0.11799999999999999</v>
      </c>
      <c r="H108" s="103">
        <v>45254</v>
      </c>
      <c r="I108" s="103">
        <v>15386</v>
      </c>
      <c r="J108" s="14">
        <v>905</v>
      </c>
      <c r="K108" s="103">
        <v>61545</v>
      </c>
    </row>
    <row r="109" spans="1:11" ht="17.100000000000001" customHeight="1" x14ac:dyDescent="0.25">
      <c r="A109" s="6" t="s">
        <v>496</v>
      </c>
      <c r="B109" s="76" t="s">
        <v>3528</v>
      </c>
      <c r="C109" s="33">
        <v>600150232</v>
      </c>
      <c r="D109" s="33" t="s">
        <v>2157</v>
      </c>
      <c r="E109" s="118">
        <v>1</v>
      </c>
      <c r="F109" s="109">
        <v>0.22500000000000001</v>
      </c>
      <c r="G109" s="106">
        <v>0.15</v>
      </c>
      <c r="H109" s="103">
        <v>57526</v>
      </c>
      <c r="I109" s="103">
        <v>19559</v>
      </c>
      <c r="J109" s="14">
        <v>1150</v>
      </c>
      <c r="K109" s="103">
        <v>78235</v>
      </c>
    </row>
    <row r="110" spans="1:11" ht="17.100000000000001" customHeight="1" x14ac:dyDescent="0.25">
      <c r="A110" s="6" t="s">
        <v>498</v>
      </c>
      <c r="B110" s="76" t="s">
        <v>3529</v>
      </c>
      <c r="C110" s="33">
        <v>600150259</v>
      </c>
      <c r="D110" s="33" t="s">
        <v>2158</v>
      </c>
      <c r="E110" s="118">
        <v>1</v>
      </c>
      <c r="F110" s="109">
        <v>0.28999999999999998</v>
      </c>
      <c r="G110" s="106">
        <v>0.193</v>
      </c>
      <c r="H110" s="103">
        <v>74144</v>
      </c>
      <c r="I110" s="103">
        <v>25209</v>
      </c>
      <c r="J110" s="14">
        <v>1482</v>
      </c>
      <c r="K110" s="103">
        <v>100835</v>
      </c>
    </row>
    <row r="111" spans="1:11" ht="17.100000000000001" customHeight="1" x14ac:dyDescent="0.25">
      <c r="A111" s="6" t="s">
        <v>501</v>
      </c>
      <c r="B111" s="76" t="s">
        <v>3530</v>
      </c>
      <c r="C111" s="33">
        <v>600150275</v>
      </c>
      <c r="D111" s="33" t="s">
        <v>2159</v>
      </c>
      <c r="E111" s="118">
        <v>2</v>
      </c>
      <c r="F111" s="109">
        <v>0.22500000000000001</v>
      </c>
      <c r="G111" s="106">
        <v>0.15</v>
      </c>
      <c r="H111" s="103">
        <v>57526</v>
      </c>
      <c r="I111" s="103">
        <v>19559</v>
      </c>
      <c r="J111" s="14">
        <v>1150</v>
      </c>
      <c r="K111" s="103">
        <v>78235</v>
      </c>
    </row>
    <row r="112" spans="1:11" ht="17.100000000000001" customHeight="1" x14ac:dyDescent="0.25">
      <c r="A112" s="6" t="s">
        <v>504</v>
      </c>
      <c r="B112" s="76" t="s">
        <v>3531</v>
      </c>
      <c r="C112" s="33">
        <v>600150283</v>
      </c>
      <c r="D112" s="33" t="s">
        <v>2160</v>
      </c>
      <c r="E112" s="118">
        <v>2</v>
      </c>
      <c r="F112" s="109">
        <v>0.4</v>
      </c>
      <c r="G112" s="106">
        <v>0.26700000000000002</v>
      </c>
      <c r="H112" s="103">
        <v>102268</v>
      </c>
      <c r="I112" s="103">
        <v>34771</v>
      </c>
      <c r="J112" s="14">
        <v>2045</v>
      </c>
      <c r="K112" s="103">
        <v>139084</v>
      </c>
    </row>
    <row r="113" spans="1:11" ht="17.100000000000001" customHeight="1" x14ac:dyDescent="0.25">
      <c r="A113" s="6" t="s">
        <v>507</v>
      </c>
      <c r="B113" s="76" t="s">
        <v>3532</v>
      </c>
      <c r="C113" s="33">
        <v>600150305</v>
      </c>
      <c r="D113" s="33" t="s">
        <v>2161</v>
      </c>
      <c r="E113" s="118">
        <v>3</v>
      </c>
      <c r="F113" s="109">
        <v>1.2090000000000001</v>
      </c>
      <c r="G113" s="106">
        <v>0.80600000000000005</v>
      </c>
      <c r="H113" s="103">
        <v>309106</v>
      </c>
      <c r="I113" s="103">
        <v>105096</v>
      </c>
      <c r="J113" s="14">
        <v>6182</v>
      </c>
      <c r="K113" s="103">
        <v>420384</v>
      </c>
    </row>
    <row r="114" spans="1:11" ht="17.100000000000001" customHeight="1" x14ac:dyDescent="0.25">
      <c r="A114" s="6" t="s">
        <v>510</v>
      </c>
      <c r="B114" s="76" t="s">
        <v>3533</v>
      </c>
      <c r="C114" s="33">
        <v>600150372</v>
      </c>
      <c r="D114" s="33" t="s">
        <v>2162</v>
      </c>
      <c r="E114" s="118">
        <v>2</v>
      </c>
      <c r="F114" s="109">
        <v>0.80600000000000005</v>
      </c>
      <c r="G114" s="106">
        <v>0.53700000000000003</v>
      </c>
      <c r="H114" s="103">
        <v>206070</v>
      </c>
      <c r="I114" s="103">
        <v>70064</v>
      </c>
      <c r="J114" s="14">
        <v>4121</v>
      </c>
      <c r="K114" s="103">
        <v>280255</v>
      </c>
    </row>
    <row r="115" spans="1:11" ht="17.100000000000001" customHeight="1" x14ac:dyDescent="0.25">
      <c r="A115" s="6" t="s">
        <v>513</v>
      </c>
      <c r="B115" s="76" t="s">
        <v>3534</v>
      </c>
      <c r="C115" s="33">
        <v>600150429</v>
      </c>
      <c r="D115" s="33" t="s">
        <v>2163</v>
      </c>
      <c r="E115" s="118">
        <v>2</v>
      </c>
      <c r="F115" s="109">
        <v>0.8</v>
      </c>
      <c r="G115" s="106">
        <v>0.53300000000000003</v>
      </c>
      <c r="H115" s="103">
        <v>204536</v>
      </c>
      <c r="I115" s="103">
        <v>69542</v>
      </c>
      <c r="J115" s="14">
        <v>4090</v>
      </c>
      <c r="K115" s="103">
        <v>278168</v>
      </c>
    </row>
    <row r="116" spans="1:11" ht="17.100000000000001" customHeight="1" x14ac:dyDescent="0.25">
      <c r="A116" s="6" t="s">
        <v>516</v>
      </c>
      <c r="B116" s="76" t="s">
        <v>3535</v>
      </c>
      <c r="C116" s="33">
        <v>600150445</v>
      </c>
      <c r="D116" s="33" t="s">
        <v>2164</v>
      </c>
      <c r="E116" s="118">
        <v>2</v>
      </c>
      <c r="F116" s="109">
        <v>0.8</v>
      </c>
      <c r="G116" s="106">
        <v>0.53300000000000003</v>
      </c>
      <c r="H116" s="103">
        <v>204536</v>
      </c>
      <c r="I116" s="103">
        <v>69542</v>
      </c>
      <c r="J116" s="14">
        <v>4090</v>
      </c>
      <c r="K116" s="103">
        <v>278168</v>
      </c>
    </row>
    <row r="117" spans="1:11" ht="17.100000000000001" customHeight="1" x14ac:dyDescent="0.25">
      <c r="A117" s="6" t="s">
        <v>520</v>
      </c>
      <c r="B117" s="76" t="s">
        <v>3536</v>
      </c>
      <c r="C117" s="33">
        <v>600150453</v>
      </c>
      <c r="D117" s="33" t="s">
        <v>2165</v>
      </c>
      <c r="E117" s="118">
        <v>1</v>
      </c>
      <c r="F117" s="109">
        <v>0.28999999999999998</v>
      </c>
      <c r="G117" s="106">
        <v>0.193</v>
      </c>
      <c r="H117" s="103">
        <v>74144</v>
      </c>
      <c r="I117" s="103">
        <v>25209</v>
      </c>
      <c r="J117" s="14">
        <v>1482</v>
      </c>
      <c r="K117" s="103">
        <v>100835</v>
      </c>
    </row>
    <row r="118" spans="1:11" ht="17.100000000000001" customHeight="1" x14ac:dyDescent="0.25">
      <c r="A118" s="6" t="s">
        <v>524</v>
      </c>
      <c r="B118" s="76" t="s">
        <v>3537</v>
      </c>
      <c r="C118" s="33">
        <v>600150577</v>
      </c>
      <c r="D118" s="33" t="s">
        <v>2166</v>
      </c>
      <c r="E118" s="118">
        <v>2</v>
      </c>
      <c r="F118" s="109">
        <v>0.80600000000000005</v>
      </c>
      <c r="G118" s="106">
        <v>0.53700000000000003</v>
      </c>
      <c r="H118" s="103">
        <v>206070</v>
      </c>
      <c r="I118" s="103">
        <v>70064</v>
      </c>
      <c r="J118" s="14">
        <v>4121</v>
      </c>
      <c r="K118" s="103">
        <v>280255</v>
      </c>
    </row>
    <row r="119" spans="1:11" ht="17.100000000000001" customHeight="1" x14ac:dyDescent="0.25">
      <c r="A119" s="6" t="s">
        <v>528</v>
      </c>
      <c r="B119" s="78" t="s">
        <v>3538</v>
      </c>
      <c r="C119" s="33">
        <v>650022319</v>
      </c>
      <c r="D119" s="33" t="s">
        <v>2167</v>
      </c>
      <c r="E119" s="118">
        <v>1</v>
      </c>
      <c r="F119" s="109">
        <v>0.129</v>
      </c>
      <c r="G119" s="106">
        <v>8.5999999999999993E-2</v>
      </c>
      <c r="H119" s="103">
        <v>32981</v>
      </c>
      <c r="I119" s="103">
        <v>11214</v>
      </c>
      <c r="J119" s="14">
        <v>659</v>
      </c>
      <c r="K119" s="103">
        <v>44854</v>
      </c>
    </row>
    <row r="120" spans="1:11" ht="17.100000000000001" customHeight="1" x14ac:dyDescent="0.25">
      <c r="A120" s="6" t="s">
        <v>532</v>
      </c>
      <c r="B120" s="78" t="s">
        <v>3539</v>
      </c>
      <c r="C120" s="33">
        <v>650027892</v>
      </c>
      <c r="D120" s="33" t="s">
        <v>2168</v>
      </c>
      <c r="E120" s="118">
        <v>1</v>
      </c>
      <c r="F120" s="109">
        <v>0.40300000000000002</v>
      </c>
      <c r="G120" s="106">
        <v>0.26900000000000002</v>
      </c>
      <c r="H120" s="103">
        <v>103035</v>
      </c>
      <c r="I120" s="103">
        <v>35032</v>
      </c>
      <c r="J120" s="14">
        <v>2060</v>
      </c>
      <c r="K120" s="103">
        <v>140127</v>
      </c>
    </row>
    <row r="121" spans="1:11" ht="17.100000000000001" customHeight="1" x14ac:dyDescent="0.25">
      <c r="A121" s="6" t="s">
        <v>536</v>
      </c>
      <c r="B121" s="77" t="s">
        <v>3540</v>
      </c>
      <c r="C121" s="33">
        <v>650028406</v>
      </c>
      <c r="D121" s="33" t="s">
        <v>2169</v>
      </c>
      <c r="E121" s="118">
        <v>1</v>
      </c>
      <c r="F121" s="109">
        <v>0.4</v>
      </c>
      <c r="G121" s="106">
        <v>0.26700000000000002</v>
      </c>
      <c r="H121" s="103">
        <v>102268</v>
      </c>
      <c r="I121" s="103">
        <v>34771</v>
      </c>
      <c r="J121" s="14">
        <v>2045</v>
      </c>
      <c r="K121" s="103">
        <v>139084</v>
      </c>
    </row>
    <row r="122" spans="1:11" ht="17.100000000000001" customHeight="1" x14ac:dyDescent="0.25">
      <c r="A122" s="6" t="s">
        <v>540</v>
      </c>
      <c r="B122" s="78" t="s">
        <v>3541</v>
      </c>
      <c r="C122" s="33">
        <v>650028465</v>
      </c>
      <c r="D122" s="33" t="s">
        <v>2170</v>
      </c>
      <c r="E122" s="118">
        <v>1</v>
      </c>
      <c r="F122" s="109">
        <v>0.40300000000000002</v>
      </c>
      <c r="G122" s="106">
        <v>0.26900000000000002</v>
      </c>
      <c r="H122" s="103">
        <v>103035</v>
      </c>
      <c r="I122" s="103">
        <v>35032</v>
      </c>
      <c r="J122" s="14">
        <v>2060</v>
      </c>
      <c r="K122" s="103">
        <v>140127</v>
      </c>
    </row>
    <row r="123" spans="1:11" ht="17.100000000000001" customHeight="1" x14ac:dyDescent="0.25">
      <c r="A123" s="6" t="s">
        <v>544</v>
      </c>
      <c r="B123" s="212" t="s">
        <v>3542</v>
      </c>
      <c r="C123" s="33">
        <v>650028597</v>
      </c>
      <c r="D123" s="33" t="s">
        <v>2171</v>
      </c>
      <c r="E123" s="118">
        <v>1</v>
      </c>
      <c r="F123" s="109">
        <v>0.02</v>
      </c>
      <c r="G123" s="106">
        <v>1.2999999999999999E-2</v>
      </c>
      <c r="H123" s="103">
        <v>5113</v>
      </c>
      <c r="I123" s="103">
        <v>1738</v>
      </c>
      <c r="J123" s="14">
        <v>102</v>
      </c>
      <c r="K123" s="103">
        <v>6953</v>
      </c>
    </row>
    <row r="124" spans="1:11" ht="17.100000000000001" customHeight="1" x14ac:dyDescent="0.25">
      <c r="A124" s="6" t="s">
        <v>548</v>
      </c>
      <c r="B124" s="77" t="s">
        <v>3543</v>
      </c>
      <c r="C124" s="33">
        <v>650030486</v>
      </c>
      <c r="D124" s="33" t="s">
        <v>2172</v>
      </c>
      <c r="E124" s="118">
        <v>1</v>
      </c>
      <c r="F124" s="109">
        <v>0.28999999999999998</v>
      </c>
      <c r="G124" s="106">
        <v>0.193</v>
      </c>
      <c r="H124" s="103">
        <v>74144</v>
      </c>
      <c r="I124" s="103">
        <v>25209</v>
      </c>
      <c r="J124" s="14">
        <v>1482</v>
      </c>
      <c r="K124" s="103">
        <v>100835</v>
      </c>
    </row>
    <row r="125" spans="1:11" ht="17.100000000000001" customHeight="1" x14ac:dyDescent="0.25">
      <c r="A125" s="6" t="s">
        <v>552</v>
      </c>
      <c r="B125" s="78" t="s">
        <v>3544</v>
      </c>
      <c r="C125" s="33">
        <v>650030656</v>
      </c>
      <c r="D125" s="33" t="s">
        <v>2173</v>
      </c>
      <c r="E125" s="118">
        <v>1</v>
      </c>
      <c r="F125" s="109">
        <v>0.36699999999999999</v>
      </c>
      <c r="G125" s="106">
        <v>0.245</v>
      </c>
      <c r="H125" s="103">
        <v>93831</v>
      </c>
      <c r="I125" s="103">
        <v>31903</v>
      </c>
      <c r="J125" s="14">
        <v>1876</v>
      </c>
      <c r="K125" s="103">
        <v>127610</v>
      </c>
    </row>
    <row r="126" spans="1:11" ht="17.100000000000001" customHeight="1" x14ac:dyDescent="0.25">
      <c r="A126" s="6" t="s">
        <v>556</v>
      </c>
      <c r="B126" s="76" t="s">
        <v>3545</v>
      </c>
      <c r="C126" s="33">
        <v>650030796</v>
      </c>
      <c r="D126" s="33" t="s">
        <v>2174</v>
      </c>
      <c r="E126" s="118">
        <v>1</v>
      </c>
      <c r="F126" s="109">
        <v>3.5000000000000003E-2</v>
      </c>
      <c r="G126" s="106">
        <v>2.3E-2</v>
      </c>
      <c r="H126" s="103">
        <v>8948</v>
      </c>
      <c r="I126" s="103">
        <v>3042</v>
      </c>
      <c r="J126" s="14">
        <v>178</v>
      </c>
      <c r="K126" s="103">
        <v>12168</v>
      </c>
    </row>
    <row r="127" spans="1:11" ht="17.100000000000001" customHeight="1" x14ac:dyDescent="0.25">
      <c r="A127" s="6" t="s">
        <v>560</v>
      </c>
      <c r="B127" s="78" t="s">
        <v>3546</v>
      </c>
      <c r="C127" s="33">
        <v>650031008</v>
      </c>
      <c r="D127" s="33" t="s">
        <v>2175</v>
      </c>
      <c r="E127" s="118">
        <v>3</v>
      </c>
      <c r="F127" s="109">
        <v>0.96099999999999997</v>
      </c>
      <c r="G127" s="106">
        <v>0.64100000000000001</v>
      </c>
      <c r="H127" s="103">
        <v>245699</v>
      </c>
      <c r="I127" s="103">
        <v>83538</v>
      </c>
      <c r="J127" s="14">
        <v>4913</v>
      </c>
      <c r="K127" s="103">
        <v>334150</v>
      </c>
    </row>
    <row r="128" spans="1:11" ht="17.100000000000001" customHeight="1" x14ac:dyDescent="0.25">
      <c r="A128" s="6" t="s">
        <v>564</v>
      </c>
      <c r="B128" s="78" t="s">
        <v>3547</v>
      </c>
      <c r="C128" s="33">
        <v>650041887</v>
      </c>
      <c r="D128" s="33" t="s">
        <v>2176</v>
      </c>
      <c r="E128" s="118">
        <v>1</v>
      </c>
      <c r="F128" s="109">
        <v>0.40300000000000002</v>
      </c>
      <c r="G128" s="106">
        <v>0.26900000000000002</v>
      </c>
      <c r="H128" s="103">
        <v>103035</v>
      </c>
      <c r="I128" s="103">
        <v>35032</v>
      </c>
      <c r="J128" s="14">
        <v>2060</v>
      </c>
      <c r="K128" s="103">
        <v>140127</v>
      </c>
    </row>
    <row r="129" spans="1:13" ht="17.100000000000001" customHeight="1" x14ac:dyDescent="0.25">
      <c r="A129" s="6" t="s">
        <v>568</v>
      </c>
      <c r="B129" s="77" t="s">
        <v>3548</v>
      </c>
      <c r="C129" s="33">
        <v>650041984</v>
      </c>
      <c r="D129" s="33" t="s">
        <v>2177</v>
      </c>
      <c r="E129" s="118">
        <v>2</v>
      </c>
      <c r="F129" s="109">
        <v>0.70899999999999996</v>
      </c>
      <c r="G129" s="106">
        <v>0.47299999999999998</v>
      </c>
      <c r="H129" s="103">
        <v>181270</v>
      </c>
      <c r="I129" s="103">
        <v>61632</v>
      </c>
      <c r="J129" s="14">
        <v>3625</v>
      </c>
      <c r="K129" s="103">
        <v>246527</v>
      </c>
    </row>
    <row r="130" spans="1:13" ht="17.100000000000001" customHeight="1" x14ac:dyDescent="0.25">
      <c r="A130" s="6" t="s">
        <v>572</v>
      </c>
      <c r="B130" s="77" t="s">
        <v>3549</v>
      </c>
      <c r="C130" s="33">
        <v>650042255</v>
      </c>
      <c r="D130" s="33" t="s">
        <v>2178</v>
      </c>
      <c r="E130" s="118">
        <v>3</v>
      </c>
      <c r="F130" s="109">
        <v>0.54800000000000004</v>
      </c>
      <c r="G130" s="106">
        <v>0.36499999999999999</v>
      </c>
      <c r="H130" s="103">
        <v>140107</v>
      </c>
      <c r="I130" s="103">
        <v>47636</v>
      </c>
      <c r="J130" s="14">
        <v>2802</v>
      </c>
      <c r="K130" s="103">
        <v>190545</v>
      </c>
    </row>
    <row r="131" spans="1:13" ht="17.100000000000001" customHeight="1" x14ac:dyDescent="0.25">
      <c r="A131" s="6" t="s">
        <v>576</v>
      </c>
      <c r="B131" s="80" t="s">
        <v>3550</v>
      </c>
      <c r="C131" s="33">
        <v>650044061</v>
      </c>
      <c r="D131" s="33" t="s">
        <v>2179</v>
      </c>
      <c r="E131" s="118">
        <v>1</v>
      </c>
      <c r="F131" s="109">
        <v>5.5E-2</v>
      </c>
      <c r="G131" s="106">
        <v>3.6999999999999998E-2</v>
      </c>
      <c r="H131" s="103">
        <v>14062</v>
      </c>
      <c r="I131" s="103">
        <v>4781</v>
      </c>
      <c r="J131" s="14">
        <v>281</v>
      </c>
      <c r="K131" s="103">
        <v>19124</v>
      </c>
    </row>
    <row r="132" spans="1:13" ht="17.100000000000001" customHeight="1" x14ac:dyDescent="0.25">
      <c r="A132" s="6" t="s">
        <v>580</v>
      </c>
      <c r="B132" s="77" t="s">
        <v>3551</v>
      </c>
      <c r="C132" s="33">
        <v>650044215</v>
      </c>
      <c r="D132" s="33" t="s">
        <v>2180</v>
      </c>
      <c r="E132" s="118">
        <v>4</v>
      </c>
      <c r="F132" s="109">
        <v>1.1499999999999999</v>
      </c>
      <c r="G132" s="106">
        <v>0.76700000000000002</v>
      </c>
      <c r="H132" s="103">
        <v>294021</v>
      </c>
      <c r="I132" s="103">
        <v>99967</v>
      </c>
      <c r="J132" s="14">
        <v>5880</v>
      </c>
      <c r="K132" s="103">
        <v>399868</v>
      </c>
    </row>
    <row r="133" spans="1:13" ht="17.100000000000001" customHeight="1" x14ac:dyDescent="0.25">
      <c r="A133" s="6" t="s">
        <v>583</v>
      </c>
      <c r="B133" s="78" t="s">
        <v>3552</v>
      </c>
      <c r="C133" s="33">
        <v>650053184</v>
      </c>
      <c r="D133" s="33" t="s">
        <v>2181</v>
      </c>
      <c r="E133" s="118">
        <v>1</v>
      </c>
      <c r="F133" s="109">
        <v>0.40300000000000002</v>
      </c>
      <c r="G133" s="106">
        <v>0.26900000000000002</v>
      </c>
      <c r="H133" s="103">
        <v>103035</v>
      </c>
      <c r="I133" s="103">
        <v>35032</v>
      </c>
      <c r="J133" s="14">
        <v>2060</v>
      </c>
      <c r="K133" s="103">
        <v>140127</v>
      </c>
    </row>
    <row r="134" spans="1:13" ht="17.100000000000001" customHeight="1" x14ac:dyDescent="0.25">
      <c r="A134" s="6" t="s">
        <v>587</v>
      </c>
      <c r="B134" s="78" t="s">
        <v>3553</v>
      </c>
      <c r="C134" s="33">
        <v>650056108</v>
      </c>
      <c r="D134" s="33" t="s">
        <v>2182</v>
      </c>
      <c r="E134" s="118">
        <v>1</v>
      </c>
      <c r="F134" s="109">
        <v>0.40300000000000002</v>
      </c>
      <c r="G134" s="106">
        <v>0.26900000000000002</v>
      </c>
      <c r="H134" s="103">
        <v>103035</v>
      </c>
      <c r="I134" s="103">
        <v>35032</v>
      </c>
      <c r="J134" s="14">
        <v>2060</v>
      </c>
      <c r="K134" s="103">
        <v>140127</v>
      </c>
    </row>
    <row r="135" spans="1:13" ht="17.100000000000001" customHeight="1" x14ac:dyDescent="0.25">
      <c r="A135" s="6" t="s">
        <v>591</v>
      </c>
      <c r="B135" s="76" t="s">
        <v>3554</v>
      </c>
      <c r="C135" s="33">
        <v>650056612</v>
      </c>
      <c r="D135" s="33" t="s">
        <v>2183</v>
      </c>
      <c r="E135" s="118">
        <v>3</v>
      </c>
      <c r="F135" s="109">
        <v>0.68</v>
      </c>
      <c r="G135" s="106">
        <v>0.45300000000000001</v>
      </c>
      <c r="H135" s="103">
        <v>173856</v>
      </c>
      <c r="I135" s="103">
        <v>59111</v>
      </c>
      <c r="J135" s="14">
        <v>3477</v>
      </c>
      <c r="K135" s="103">
        <v>236444</v>
      </c>
    </row>
    <row r="136" spans="1:13" ht="17.100000000000001" customHeight="1" x14ac:dyDescent="0.25">
      <c r="A136" s="6" t="s">
        <v>595</v>
      </c>
      <c r="B136" s="212" t="s">
        <v>3555</v>
      </c>
      <c r="C136" s="33">
        <v>650060741</v>
      </c>
      <c r="D136" s="33" t="s">
        <v>2184</v>
      </c>
      <c r="E136" s="118">
        <v>1</v>
      </c>
      <c r="F136" s="109">
        <v>0.40300000000000002</v>
      </c>
      <c r="G136" s="106">
        <v>0.26900000000000002</v>
      </c>
      <c r="H136" s="103">
        <v>103035</v>
      </c>
      <c r="I136" s="103">
        <v>35032</v>
      </c>
      <c r="J136" s="14">
        <v>2060</v>
      </c>
      <c r="K136" s="103">
        <v>140127</v>
      </c>
    </row>
    <row r="137" spans="1:13" ht="17.100000000000001" customHeight="1" x14ac:dyDescent="0.25">
      <c r="A137" s="6" t="s">
        <v>597</v>
      </c>
      <c r="B137" s="78" t="s">
        <v>3556</v>
      </c>
      <c r="C137" s="33">
        <v>651039860</v>
      </c>
      <c r="D137" s="33" t="s">
        <v>2185</v>
      </c>
      <c r="E137" s="118">
        <v>6</v>
      </c>
      <c r="F137" s="109">
        <v>1.625</v>
      </c>
      <c r="G137" s="106">
        <v>1.083</v>
      </c>
      <c r="H137" s="103">
        <v>415464</v>
      </c>
      <c r="I137" s="103">
        <v>141258</v>
      </c>
      <c r="J137" s="14">
        <v>8309</v>
      </c>
      <c r="K137" s="103">
        <v>565031</v>
      </c>
    </row>
    <row r="138" spans="1:13" ht="17.100000000000001" customHeight="1" x14ac:dyDescent="0.25">
      <c r="A138" s="6" t="s">
        <v>601</v>
      </c>
      <c r="B138" s="77" t="s">
        <v>3557</v>
      </c>
      <c r="C138" s="33">
        <v>672000016</v>
      </c>
      <c r="D138" s="33" t="s">
        <v>2186</v>
      </c>
      <c r="E138" s="118">
        <v>1</v>
      </c>
      <c r="F138" s="109">
        <v>0.40300000000000002</v>
      </c>
      <c r="G138" s="106">
        <v>0.26900000000000002</v>
      </c>
      <c r="H138" s="103">
        <v>103035</v>
      </c>
      <c r="I138" s="103">
        <v>35032</v>
      </c>
      <c r="J138" s="14">
        <v>2060</v>
      </c>
      <c r="K138" s="103">
        <v>140127</v>
      </c>
    </row>
    <row r="139" spans="1:13" ht="17.100000000000001" customHeight="1" x14ac:dyDescent="0.25">
      <c r="A139" s="6" t="s">
        <v>603</v>
      </c>
      <c r="B139" s="78" t="s">
        <v>3558</v>
      </c>
      <c r="C139" s="33">
        <v>672000059</v>
      </c>
      <c r="D139" s="33" t="s">
        <v>2187</v>
      </c>
      <c r="E139" s="118">
        <v>2</v>
      </c>
      <c r="F139" s="109">
        <v>0.52</v>
      </c>
      <c r="G139" s="106">
        <v>0.34699999999999998</v>
      </c>
      <c r="H139" s="103">
        <v>132949</v>
      </c>
      <c r="I139" s="103">
        <v>45203</v>
      </c>
      <c r="J139" s="14">
        <v>2658</v>
      </c>
      <c r="K139" s="103">
        <v>180810</v>
      </c>
    </row>
    <row r="140" spans="1:13" ht="17.100000000000001" customHeight="1" x14ac:dyDescent="0.25">
      <c r="A140" s="6" t="s">
        <v>605</v>
      </c>
      <c r="B140" s="77" t="s">
        <v>3559</v>
      </c>
      <c r="C140" s="33">
        <v>672000105</v>
      </c>
      <c r="D140" s="33" t="s">
        <v>2188</v>
      </c>
      <c r="E140" s="118">
        <v>1</v>
      </c>
      <c r="F140" s="109">
        <v>0.40300000000000002</v>
      </c>
      <c r="G140" s="106">
        <v>0.26900000000000002</v>
      </c>
      <c r="H140" s="103">
        <v>103035</v>
      </c>
      <c r="I140" s="103">
        <v>35032</v>
      </c>
      <c r="J140" s="14">
        <v>2060</v>
      </c>
      <c r="K140" s="103">
        <v>140127</v>
      </c>
    </row>
    <row r="141" spans="1:13" ht="17.100000000000001" customHeight="1" x14ac:dyDescent="0.25">
      <c r="A141" s="6" t="s">
        <v>607</v>
      </c>
      <c r="B141" s="78" t="s">
        <v>3560</v>
      </c>
      <c r="C141" s="33">
        <v>672000377</v>
      </c>
      <c r="D141" s="33" t="s">
        <v>2189</v>
      </c>
      <c r="E141" s="118">
        <v>7</v>
      </c>
      <c r="F141" s="109">
        <v>1.6439999999999999</v>
      </c>
      <c r="G141" s="106">
        <v>1.0960000000000001</v>
      </c>
      <c r="H141" s="103">
        <v>420322</v>
      </c>
      <c r="I141" s="103">
        <v>142909</v>
      </c>
      <c r="J141" s="14">
        <v>8406</v>
      </c>
      <c r="K141" s="103">
        <v>571637</v>
      </c>
    </row>
    <row r="142" spans="1:13" ht="17.100000000000001" customHeight="1" x14ac:dyDescent="0.25">
      <c r="A142" s="6" t="s">
        <v>609</v>
      </c>
      <c r="B142" s="78" t="s">
        <v>3561</v>
      </c>
      <c r="C142" s="33">
        <v>672000491</v>
      </c>
      <c r="D142" s="33" t="s">
        <v>2190</v>
      </c>
      <c r="E142" s="118">
        <v>3</v>
      </c>
      <c r="F142" s="109">
        <v>0.82</v>
      </c>
      <c r="G142" s="106">
        <v>0.54700000000000004</v>
      </c>
      <c r="H142" s="103">
        <v>209650</v>
      </c>
      <c r="I142" s="103">
        <v>71281</v>
      </c>
      <c r="J142" s="14">
        <v>4193</v>
      </c>
      <c r="K142" s="103">
        <v>285124</v>
      </c>
    </row>
    <row r="143" spans="1:13" ht="17.100000000000001" customHeight="1" x14ac:dyDescent="0.25">
      <c r="A143" s="6" t="s">
        <v>613</v>
      </c>
      <c r="B143" s="78" t="s">
        <v>3562</v>
      </c>
      <c r="C143" s="33">
        <v>672000521</v>
      </c>
      <c r="D143" s="33" t="s">
        <v>2191</v>
      </c>
      <c r="E143" s="118">
        <v>6</v>
      </c>
      <c r="F143" s="109">
        <v>1.63</v>
      </c>
      <c r="G143" s="106">
        <v>1.087</v>
      </c>
      <c r="H143" s="103">
        <v>416743</v>
      </c>
      <c r="I143" s="103">
        <v>141693</v>
      </c>
      <c r="J143" s="14">
        <v>8334</v>
      </c>
      <c r="K143" s="103">
        <v>566770</v>
      </c>
    </row>
    <row r="144" spans="1:13" ht="17.100000000000001" customHeight="1" x14ac:dyDescent="0.25">
      <c r="A144" s="6" t="s">
        <v>617</v>
      </c>
      <c r="B144" s="78" t="s">
        <v>3563</v>
      </c>
      <c r="C144" s="33">
        <v>672000547</v>
      </c>
      <c r="D144" s="33" t="s">
        <v>2192</v>
      </c>
      <c r="E144" s="118">
        <v>4</v>
      </c>
      <c r="F144" s="109">
        <v>1.4590000000000001</v>
      </c>
      <c r="G144" s="106">
        <v>0.97299999999999998</v>
      </c>
      <c r="H144" s="103">
        <v>373023</v>
      </c>
      <c r="I144" s="103">
        <v>126828</v>
      </c>
      <c r="J144" s="14">
        <v>7460</v>
      </c>
      <c r="K144" s="103">
        <v>507311</v>
      </c>
      <c r="L144" s="81"/>
      <c r="M144" s="81"/>
    </row>
    <row r="145" spans="1:13" ht="17.100000000000001" customHeight="1" x14ac:dyDescent="0.25">
      <c r="A145" s="6" t="s">
        <v>621</v>
      </c>
      <c r="B145" s="78" t="s">
        <v>3564</v>
      </c>
      <c r="C145" s="33">
        <v>672000563</v>
      </c>
      <c r="D145" s="33" t="s">
        <v>2193</v>
      </c>
      <c r="E145" s="118">
        <v>1</v>
      </c>
      <c r="F145" s="109">
        <v>0.40300000000000002</v>
      </c>
      <c r="G145" s="106">
        <v>0.26900000000000002</v>
      </c>
      <c r="H145" s="103">
        <v>103035</v>
      </c>
      <c r="I145" s="103">
        <v>35032</v>
      </c>
      <c r="J145" s="14">
        <v>2060</v>
      </c>
      <c r="K145" s="103">
        <v>140127</v>
      </c>
      <c r="L145" s="81"/>
      <c r="M145" s="81"/>
    </row>
    <row r="146" spans="1:13" ht="17.100000000000001" customHeight="1" x14ac:dyDescent="0.25">
      <c r="A146" s="6" t="s">
        <v>625</v>
      </c>
      <c r="B146" s="78" t="s">
        <v>3565</v>
      </c>
      <c r="C146" s="33">
        <v>672000792</v>
      </c>
      <c r="D146" s="33" t="s">
        <v>2194</v>
      </c>
      <c r="E146" s="118">
        <v>1</v>
      </c>
      <c r="F146" s="109">
        <v>0.40300000000000002</v>
      </c>
      <c r="G146" s="106">
        <v>0.26900000000000002</v>
      </c>
      <c r="H146" s="103">
        <v>103035</v>
      </c>
      <c r="I146" s="103">
        <v>35032</v>
      </c>
      <c r="J146" s="14">
        <v>2060</v>
      </c>
      <c r="K146" s="103">
        <v>140127</v>
      </c>
      <c r="L146" s="81"/>
      <c r="M146" s="81"/>
    </row>
    <row r="147" spans="1:13" ht="17.100000000000001" customHeight="1" x14ac:dyDescent="0.25">
      <c r="A147" s="6" t="s">
        <v>629</v>
      </c>
      <c r="B147" s="77" t="s">
        <v>3566</v>
      </c>
      <c r="C147" s="33">
        <v>672103567</v>
      </c>
      <c r="D147" s="33" t="s">
        <v>2195</v>
      </c>
      <c r="E147" s="118">
        <v>1</v>
      </c>
      <c r="F147" s="109">
        <v>0.32</v>
      </c>
      <c r="G147" s="106">
        <v>0.21299999999999999</v>
      </c>
      <c r="H147" s="103">
        <v>81815</v>
      </c>
      <c r="I147" s="103">
        <v>27817</v>
      </c>
      <c r="J147" s="14">
        <v>1636</v>
      </c>
      <c r="K147" s="103">
        <v>111268</v>
      </c>
      <c r="L147" s="81"/>
      <c r="M147" s="81"/>
    </row>
    <row r="148" spans="1:13" ht="17.100000000000001" customHeight="1" x14ac:dyDescent="0.25">
      <c r="A148" s="6" t="s">
        <v>631</v>
      </c>
      <c r="B148" s="77" t="s">
        <v>3567</v>
      </c>
      <c r="C148" s="33">
        <v>691009643</v>
      </c>
      <c r="D148" s="33" t="s">
        <v>2196</v>
      </c>
      <c r="E148" s="118">
        <v>1</v>
      </c>
      <c r="F148" s="109">
        <v>0.1</v>
      </c>
      <c r="G148" s="106">
        <v>6.7000000000000004E-2</v>
      </c>
      <c r="H148" s="103">
        <v>25567</v>
      </c>
      <c r="I148" s="103">
        <v>8693</v>
      </c>
      <c r="J148" s="14">
        <v>511</v>
      </c>
      <c r="K148" s="103">
        <v>34771</v>
      </c>
      <c r="L148" s="81"/>
      <c r="M148" s="81"/>
    </row>
    <row r="149" spans="1:13" ht="22.5" customHeight="1" x14ac:dyDescent="0.25">
      <c r="A149" s="231" t="s">
        <v>295</v>
      </c>
      <c r="B149" s="232"/>
      <c r="C149" s="232"/>
      <c r="D149" s="233"/>
      <c r="E149" s="120">
        <f>SUBTOTAL(109,Tabulka12[Počet tříd v mateřské škole, které dotaci obdrží])</f>
        <v>281</v>
      </c>
      <c r="F149" s="182">
        <f>SUBTOTAL(109,Tabulka12[Úvazky překryvu přímé pedagogické činnosti učitelů, na které je dotace poskytnuta (navýšení úvazků učitelů MŠ potřebných k zajištění cílených překryvů 2,5 hod)])</f>
        <v>68.506799999999956</v>
      </c>
      <c r="G149" s="181">
        <f>SUBTOTAL(109,Tabulka12[Limit počtu učitelů mateřských škol přepočtený na období leden - srpen 2019])</f>
        <v>45.667999999999964</v>
      </c>
      <c r="H149" s="96">
        <f>SUBTOTAL(109,Tabulka12[Platy v Kč])</f>
        <v>17515150</v>
      </c>
      <c r="I149" s="96">
        <f>SUBTOTAL(109,Tabulka12[Zákonné odvody v Kč])</f>
        <v>5955155</v>
      </c>
      <c r="J149" s="96">
        <f>SUBTOTAL(109,Tabulka12[Fond kulturních a sociálních potřeb v Kč])</f>
        <v>350232</v>
      </c>
      <c r="K149" s="119">
        <f>SUBTOTAL(109,Tabulka12[[Poskytnutá dotace celkem v Kč ]])</f>
        <v>23820537</v>
      </c>
      <c r="L149" s="82"/>
    </row>
    <row r="150" spans="1:13" x14ac:dyDescent="0.25">
      <c r="K150" s="81"/>
      <c r="L150" s="81"/>
    </row>
    <row r="151" spans="1:13" x14ac:dyDescent="0.25">
      <c r="K151" s="81"/>
      <c r="L151" s="81"/>
    </row>
  </sheetData>
  <mergeCells count="2">
    <mergeCell ref="A149:D149"/>
    <mergeCell ref="A3:C3"/>
  </mergeCells>
  <conditionalFormatting sqref="I4">
    <cfRule type="cellIs" dxfId="43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85" workbookViewId="0">
      <selection activeCell="G21" sqref="G21"/>
    </sheetView>
  </sheetViews>
  <sheetFormatPr defaultRowHeight="15" x14ac:dyDescent="0.25"/>
  <cols>
    <col min="1" max="1" width="15.7109375" customWidth="1"/>
    <col min="2" max="2" width="88.28515625" bestFit="1" customWidth="1"/>
    <col min="3" max="4" width="20.7109375" customWidth="1"/>
    <col min="5" max="5" width="20.7109375" style="88" customWidth="1"/>
    <col min="6" max="6" width="24.42578125" style="88" customWidth="1"/>
    <col min="7" max="9" width="20.7109375" style="107" customWidth="1"/>
    <col min="10" max="10" width="20.7109375" customWidth="1"/>
    <col min="11" max="11" width="18.7109375" bestFit="1" customWidth="1"/>
  </cols>
  <sheetData>
    <row r="1" spans="1:11" x14ac:dyDescent="0.25">
      <c r="A1" s="125" t="s">
        <v>3585</v>
      </c>
      <c r="E1" s="123"/>
      <c r="F1" s="123"/>
    </row>
    <row r="2" spans="1:11" x14ac:dyDescent="0.25">
      <c r="A2" s="130" t="s">
        <v>3586</v>
      </c>
      <c r="B2" s="130"/>
      <c r="C2" s="130"/>
      <c r="D2" s="130"/>
      <c r="E2" s="126"/>
      <c r="F2" s="126"/>
    </row>
    <row r="3" spans="1:11" ht="26.25" x14ac:dyDescent="0.4">
      <c r="A3" s="223" t="s">
        <v>3578</v>
      </c>
      <c r="B3" s="227"/>
      <c r="C3" s="227"/>
    </row>
    <row r="4" spans="1:11" ht="105.7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36" t="s">
        <v>3</v>
      </c>
      <c r="B5" s="28" t="s">
        <v>2197</v>
      </c>
      <c r="C5" s="33" t="s">
        <v>2198</v>
      </c>
      <c r="D5" s="33" t="s">
        <v>2199</v>
      </c>
      <c r="E5" s="27">
        <v>2</v>
      </c>
      <c r="F5" s="155">
        <v>0.80600000000000005</v>
      </c>
      <c r="G5" s="105">
        <v>0.53700000000000003</v>
      </c>
      <c r="H5" s="103">
        <v>206070</v>
      </c>
      <c r="I5" s="103">
        <v>70064</v>
      </c>
      <c r="J5" s="115">
        <v>4121</v>
      </c>
      <c r="K5" s="103">
        <v>280255</v>
      </c>
    </row>
    <row r="6" spans="1:11" ht="17.100000000000001" customHeight="1" x14ac:dyDescent="0.25">
      <c r="A6" s="36" t="s">
        <v>6</v>
      </c>
      <c r="B6" s="28" t="s">
        <v>2200</v>
      </c>
      <c r="C6" s="33" t="s">
        <v>2201</v>
      </c>
      <c r="D6" s="33" t="s">
        <v>2202</v>
      </c>
      <c r="E6" s="27">
        <v>1</v>
      </c>
      <c r="F6" s="155">
        <v>0.28999999999999998</v>
      </c>
      <c r="G6" s="105">
        <v>0.193</v>
      </c>
      <c r="H6" s="103">
        <v>74144</v>
      </c>
      <c r="I6" s="103">
        <v>25209</v>
      </c>
      <c r="J6" s="115">
        <v>1482</v>
      </c>
      <c r="K6" s="103">
        <v>100835</v>
      </c>
    </row>
    <row r="7" spans="1:11" ht="17.100000000000001" customHeight="1" x14ac:dyDescent="0.25">
      <c r="A7" s="36" t="s">
        <v>9</v>
      </c>
      <c r="B7" s="55" t="s">
        <v>2203</v>
      </c>
      <c r="C7" s="33" t="s">
        <v>2204</v>
      </c>
      <c r="D7" s="33" t="s">
        <v>2205</v>
      </c>
      <c r="E7" s="27">
        <v>1</v>
      </c>
      <c r="F7" s="155">
        <v>0.40300000000000002</v>
      </c>
      <c r="G7" s="105">
        <v>0.26900000000000002</v>
      </c>
      <c r="H7" s="103">
        <v>103035</v>
      </c>
      <c r="I7" s="103">
        <v>35032</v>
      </c>
      <c r="J7" s="115">
        <v>2060</v>
      </c>
      <c r="K7" s="103">
        <v>140127</v>
      </c>
    </row>
    <row r="8" spans="1:11" ht="17.100000000000001" customHeight="1" x14ac:dyDescent="0.25">
      <c r="A8" s="36" t="s">
        <v>12</v>
      </c>
      <c r="B8" s="28" t="s">
        <v>2206</v>
      </c>
      <c r="C8" s="33" t="s">
        <v>2207</v>
      </c>
      <c r="D8" s="33" t="s">
        <v>2208</v>
      </c>
      <c r="E8" s="27">
        <v>1</v>
      </c>
      <c r="F8" s="155">
        <v>0.35499999999999998</v>
      </c>
      <c r="G8" s="105">
        <v>0.23699999999999999</v>
      </c>
      <c r="H8" s="103">
        <v>90763</v>
      </c>
      <c r="I8" s="103">
        <v>30859</v>
      </c>
      <c r="J8" s="115">
        <v>1815</v>
      </c>
      <c r="K8" s="103">
        <v>123437</v>
      </c>
    </row>
    <row r="9" spans="1:11" ht="17.100000000000001" customHeight="1" x14ac:dyDescent="0.25">
      <c r="A9" s="36" t="s">
        <v>15</v>
      </c>
      <c r="B9" s="28" t="s">
        <v>2209</v>
      </c>
      <c r="C9" s="33" t="s">
        <v>2210</v>
      </c>
      <c r="D9" s="33" t="s">
        <v>2211</v>
      </c>
      <c r="E9" s="27">
        <v>1</v>
      </c>
      <c r="F9" s="155">
        <v>0.19</v>
      </c>
      <c r="G9" s="105">
        <v>0.127</v>
      </c>
      <c r="H9" s="103">
        <v>48577</v>
      </c>
      <c r="I9" s="103">
        <v>16516</v>
      </c>
      <c r="J9" s="115">
        <v>971</v>
      </c>
      <c r="K9" s="103">
        <v>66064</v>
      </c>
    </row>
    <row r="10" spans="1:11" ht="17.100000000000001" customHeight="1" x14ac:dyDescent="0.25">
      <c r="A10" s="36" t="s">
        <v>18</v>
      </c>
      <c r="B10" s="28" t="s">
        <v>2212</v>
      </c>
      <c r="C10" s="33" t="s">
        <v>2213</v>
      </c>
      <c r="D10" s="33" t="s">
        <v>2214</v>
      </c>
      <c r="E10" s="27">
        <v>2</v>
      </c>
      <c r="F10" s="155">
        <v>0.80600000000000005</v>
      </c>
      <c r="G10" s="105">
        <v>0.53700000000000003</v>
      </c>
      <c r="H10" s="103">
        <v>206070</v>
      </c>
      <c r="I10" s="103">
        <v>70064</v>
      </c>
      <c r="J10" s="115">
        <v>4121</v>
      </c>
      <c r="K10" s="103">
        <v>280255</v>
      </c>
    </row>
    <row r="11" spans="1:11" ht="17.100000000000001" customHeight="1" x14ac:dyDescent="0.25">
      <c r="A11" s="36" t="s">
        <v>21</v>
      </c>
      <c r="B11" s="28" t="s">
        <v>2215</v>
      </c>
      <c r="C11" s="33" t="s">
        <v>2216</v>
      </c>
      <c r="D11" s="33" t="s">
        <v>2217</v>
      </c>
      <c r="E11" s="27">
        <v>1</v>
      </c>
      <c r="F11" s="155">
        <v>0.24199999999999999</v>
      </c>
      <c r="G11" s="105">
        <v>0.161</v>
      </c>
      <c r="H11" s="103">
        <v>61872</v>
      </c>
      <c r="I11" s="103">
        <v>21036</v>
      </c>
      <c r="J11" s="115">
        <v>1237</v>
      </c>
      <c r="K11" s="103">
        <v>84145</v>
      </c>
    </row>
    <row r="12" spans="1:11" ht="17.100000000000001" customHeight="1" x14ac:dyDescent="0.25">
      <c r="A12" s="36" t="s">
        <v>24</v>
      </c>
      <c r="B12" s="28" t="s">
        <v>2218</v>
      </c>
      <c r="C12" s="33" t="s">
        <v>2219</v>
      </c>
      <c r="D12" s="33" t="s">
        <v>2220</v>
      </c>
      <c r="E12" s="27">
        <v>1</v>
      </c>
      <c r="F12" s="155">
        <v>0.3</v>
      </c>
      <c r="G12" s="105">
        <v>0.2</v>
      </c>
      <c r="H12" s="103">
        <v>76701</v>
      </c>
      <c r="I12" s="103">
        <v>26078</v>
      </c>
      <c r="J12" s="115">
        <v>1534</v>
      </c>
      <c r="K12" s="103">
        <v>104313</v>
      </c>
    </row>
    <row r="13" spans="1:11" ht="17.100000000000001" customHeight="1" x14ac:dyDescent="0.25">
      <c r="A13" s="36" t="s">
        <v>27</v>
      </c>
      <c r="B13" s="28" t="s">
        <v>2221</v>
      </c>
      <c r="C13" s="33" t="s">
        <v>2222</v>
      </c>
      <c r="D13" s="33" t="s">
        <v>2223</v>
      </c>
      <c r="E13" s="27">
        <v>1</v>
      </c>
      <c r="F13" s="155">
        <v>0.25800000000000001</v>
      </c>
      <c r="G13" s="105">
        <v>0.17199999999999999</v>
      </c>
      <c r="H13" s="103">
        <v>65963</v>
      </c>
      <c r="I13" s="103">
        <v>22427</v>
      </c>
      <c r="J13" s="115">
        <v>1319</v>
      </c>
      <c r="K13" s="103">
        <v>89709</v>
      </c>
    </row>
    <row r="14" spans="1:11" ht="17.100000000000001" customHeight="1" x14ac:dyDescent="0.25">
      <c r="A14" s="36" t="s">
        <v>30</v>
      </c>
      <c r="B14" s="28" t="s">
        <v>2224</v>
      </c>
      <c r="C14" s="49" t="s">
        <v>2225</v>
      </c>
      <c r="D14" s="33" t="s">
        <v>2226</v>
      </c>
      <c r="E14" s="27">
        <v>2</v>
      </c>
      <c r="F14" s="155">
        <v>0.22600000000000001</v>
      </c>
      <c r="G14" s="105">
        <v>0.151</v>
      </c>
      <c r="H14" s="103">
        <v>57782</v>
      </c>
      <c r="I14" s="103">
        <v>19646</v>
      </c>
      <c r="J14" s="115">
        <v>1155</v>
      </c>
      <c r="K14" s="103">
        <v>78583</v>
      </c>
    </row>
    <row r="15" spans="1:11" ht="17.100000000000001" customHeight="1" x14ac:dyDescent="0.25">
      <c r="A15" s="36" t="s">
        <v>33</v>
      </c>
      <c r="B15" s="28" t="s">
        <v>2227</v>
      </c>
      <c r="C15" s="33" t="s">
        <v>2228</v>
      </c>
      <c r="D15" s="33" t="s">
        <v>2229</v>
      </c>
      <c r="E15" s="27">
        <v>1</v>
      </c>
      <c r="F15" s="155">
        <v>0.1</v>
      </c>
      <c r="G15" s="105">
        <v>6.7000000000000004E-2</v>
      </c>
      <c r="H15" s="103">
        <v>25567</v>
      </c>
      <c r="I15" s="103">
        <v>8693</v>
      </c>
      <c r="J15" s="115">
        <v>511</v>
      </c>
      <c r="K15" s="103">
        <v>34771</v>
      </c>
    </row>
    <row r="16" spans="1:11" ht="17.100000000000001" customHeight="1" x14ac:dyDescent="0.25">
      <c r="A16" s="36" t="s">
        <v>36</v>
      </c>
      <c r="B16" s="28" t="s">
        <v>2230</v>
      </c>
      <c r="C16" s="33" t="s">
        <v>2231</v>
      </c>
      <c r="D16" s="33" t="s">
        <v>2232</v>
      </c>
      <c r="E16" s="27">
        <v>3</v>
      </c>
      <c r="F16" s="155">
        <v>0.24199999999999999</v>
      </c>
      <c r="G16" s="105">
        <v>0.161</v>
      </c>
      <c r="H16" s="103">
        <v>61872</v>
      </c>
      <c r="I16" s="103">
        <v>21036</v>
      </c>
      <c r="J16" s="115">
        <v>1237</v>
      </c>
      <c r="K16" s="103">
        <v>84145</v>
      </c>
    </row>
    <row r="17" spans="1:11" ht="17.100000000000001" customHeight="1" x14ac:dyDescent="0.25">
      <c r="A17" s="36" t="s">
        <v>39</v>
      </c>
      <c r="B17" s="28" t="s">
        <v>2233</v>
      </c>
      <c r="C17" s="33" t="s">
        <v>2234</v>
      </c>
      <c r="D17" s="33" t="s">
        <v>2235</v>
      </c>
      <c r="E17" s="27">
        <v>2</v>
      </c>
      <c r="F17" s="155">
        <v>0.32300000000000001</v>
      </c>
      <c r="G17" s="105">
        <v>0.215</v>
      </c>
      <c r="H17" s="103">
        <v>82582</v>
      </c>
      <c r="I17" s="103">
        <v>28078</v>
      </c>
      <c r="J17" s="115">
        <v>1651</v>
      </c>
      <c r="K17" s="103">
        <v>112311</v>
      </c>
    </row>
    <row r="18" spans="1:11" ht="17.100000000000001" customHeight="1" x14ac:dyDescent="0.25">
      <c r="A18" s="36" t="s">
        <v>42</v>
      </c>
      <c r="B18" s="55" t="s">
        <v>2236</v>
      </c>
      <c r="C18" s="33" t="s">
        <v>2237</v>
      </c>
      <c r="D18" s="33" t="s">
        <v>2238</v>
      </c>
      <c r="E18" s="27">
        <v>1</v>
      </c>
      <c r="F18" s="155">
        <v>0.14499999999999999</v>
      </c>
      <c r="G18" s="105">
        <v>9.7000000000000003E-2</v>
      </c>
      <c r="H18" s="103">
        <v>37072</v>
      </c>
      <c r="I18" s="103">
        <v>12604</v>
      </c>
      <c r="J18" s="115">
        <v>741</v>
      </c>
      <c r="K18" s="103">
        <v>50417</v>
      </c>
    </row>
    <row r="19" spans="1:11" ht="17.100000000000001" customHeight="1" x14ac:dyDescent="0.25">
      <c r="A19" s="36" t="s">
        <v>45</v>
      </c>
      <c r="B19" s="28" t="s">
        <v>2239</v>
      </c>
      <c r="C19" s="33" t="s">
        <v>2240</v>
      </c>
      <c r="D19" s="33" t="s">
        <v>2241</v>
      </c>
      <c r="E19" s="27">
        <v>1</v>
      </c>
      <c r="F19" s="155">
        <v>0.32300000000000001</v>
      </c>
      <c r="G19" s="105">
        <v>0.215</v>
      </c>
      <c r="H19" s="103">
        <v>82582</v>
      </c>
      <c r="I19" s="103">
        <v>28078</v>
      </c>
      <c r="J19" s="115">
        <v>1651</v>
      </c>
      <c r="K19" s="103">
        <v>112311</v>
      </c>
    </row>
    <row r="20" spans="1:11" ht="17.100000000000001" customHeight="1" x14ac:dyDescent="0.25">
      <c r="A20" s="36" t="s">
        <v>48</v>
      </c>
      <c r="B20" s="28" t="s">
        <v>2242</v>
      </c>
      <c r="C20" s="33" t="s">
        <v>2243</v>
      </c>
      <c r="D20" s="33" t="s">
        <v>2244</v>
      </c>
      <c r="E20" s="27">
        <v>1</v>
      </c>
      <c r="F20" s="155">
        <v>0.35</v>
      </c>
      <c r="G20" s="105">
        <v>0.23300000000000001</v>
      </c>
      <c r="H20" s="103">
        <v>89485</v>
      </c>
      <c r="I20" s="103">
        <v>30425</v>
      </c>
      <c r="J20" s="115">
        <v>1789</v>
      </c>
      <c r="K20" s="103">
        <v>121699</v>
      </c>
    </row>
    <row r="21" spans="1:11" ht="17.100000000000001" customHeight="1" x14ac:dyDescent="0.25">
      <c r="A21" s="36" t="s">
        <v>51</v>
      </c>
      <c r="B21" s="28" t="s">
        <v>2245</v>
      </c>
      <c r="C21" s="33" t="s">
        <v>2246</v>
      </c>
      <c r="D21" s="33" t="s">
        <v>2247</v>
      </c>
      <c r="E21" s="27">
        <v>1</v>
      </c>
      <c r="F21" s="155">
        <v>0.28999999999999998</v>
      </c>
      <c r="G21" s="105">
        <v>0.193</v>
      </c>
      <c r="H21" s="103">
        <v>74144</v>
      </c>
      <c r="I21" s="103">
        <v>25209</v>
      </c>
      <c r="J21" s="115">
        <v>1482</v>
      </c>
      <c r="K21" s="103">
        <v>100835</v>
      </c>
    </row>
    <row r="22" spans="1:11" ht="17.100000000000001" customHeight="1" x14ac:dyDescent="0.25">
      <c r="A22" s="36" t="s">
        <v>54</v>
      </c>
      <c r="B22" s="55" t="s">
        <v>2248</v>
      </c>
      <c r="C22" s="33" t="s">
        <v>2249</v>
      </c>
      <c r="D22" s="33" t="s">
        <v>2250</v>
      </c>
      <c r="E22" s="27">
        <v>1</v>
      </c>
      <c r="F22" s="155">
        <v>0.34</v>
      </c>
      <c r="G22" s="105">
        <v>0.22700000000000001</v>
      </c>
      <c r="H22" s="103">
        <v>86928</v>
      </c>
      <c r="I22" s="103">
        <v>29556</v>
      </c>
      <c r="J22" s="115">
        <v>1738</v>
      </c>
      <c r="K22" s="103">
        <v>118222</v>
      </c>
    </row>
    <row r="23" spans="1:11" ht="17.100000000000001" customHeight="1" x14ac:dyDescent="0.25">
      <c r="A23" s="36" t="s">
        <v>57</v>
      </c>
      <c r="B23" s="28" t="s">
        <v>2251</v>
      </c>
      <c r="C23" s="33" t="s">
        <v>2252</v>
      </c>
      <c r="D23" s="33" t="s">
        <v>2253</v>
      </c>
      <c r="E23" s="27">
        <v>1</v>
      </c>
      <c r="F23" s="155">
        <v>0.40300000000000002</v>
      </c>
      <c r="G23" s="105">
        <v>0.26900000000000002</v>
      </c>
      <c r="H23" s="103">
        <v>103035</v>
      </c>
      <c r="I23" s="103">
        <v>35032</v>
      </c>
      <c r="J23" s="115">
        <v>2060</v>
      </c>
      <c r="K23" s="103">
        <v>140127</v>
      </c>
    </row>
    <row r="24" spans="1:11" ht="17.100000000000001" customHeight="1" x14ac:dyDescent="0.25">
      <c r="A24" s="36" t="s">
        <v>60</v>
      </c>
      <c r="B24" s="28" t="s">
        <v>2254</v>
      </c>
      <c r="C24" s="33" t="s">
        <v>2255</v>
      </c>
      <c r="D24" s="33" t="s">
        <v>2256</v>
      </c>
      <c r="E24" s="27">
        <v>1</v>
      </c>
      <c r="F24" s="155">
        <v>0.40300000000000002</v>
      </c>
      <c r="G24" s="105">
        <v>0.26900000000000002</v>
      </c>
      <c r="H24" s="103">
        <v>103035</v>
      </c>
      <c r="I24" s="103">
        <v>35032</v>
      </c>
      <c r="J24" s="115">
        <v>2060</v>
      </c>
      <c r="K24" s="103">
        <v>140127</v>
      </c>
    </row>
    <row r="25" spans="1:11" ht="17.100000000000001" customHeight="1" x14ac:dyDescent="0.25">
      <c r="A25" s="36" t="s">
        <v>63</v>
      </c>
      <c r="B25" s="28" t="s">
        <v>2257</v>
      </c>
      <c r="C25" s="33" t="s">
        <v>2258</v>
      </c>
      <c r="D25" s="33" t="s">
        <v>2259</v>
      </c>
      <c r="E25" s="27">
        <v>1</v>
      </c>
      <c r="F25" s="155">
        <v>0.129</v>
      </c>
      <c r="G25" s="105">
        <v>8.5999999999999993E-2</v>
      </c>
      <c r="H25" s="103">
        <v>32981</v>
      </c>
      <c r="I25" s="103">
        <v>11214</v>
      </c>
      <c r="J25" s="115">
        <v>659</v>
      </c>
      <c r="K25" s="103">
        <v>44854</v>
      </c>
    </row>
    <row r="26" spans="1:11" ht="17.100000000000001" customHeight="1" x14ac:dyDescent="0.25">
      <c r="A26" s="36" t="s">
        <v>66</v>
      </c>
      <c r="B26" s="28" t="s">
        <v>2260</v>
      </c>
      <c r="C26" s="33" t="s">
        <v>2261</v>
      </c>
      <c r="D26" s="33" t="s">
        <v>2262</v>
      </c>
      <c r="E26" s="27">
        <v>1</v>
      </c>
      <c r="F26" s="155">
        <v>0.161</v>
      </c>
      <c r="G26" s="105">
        <v>0.107</v>
      </c>
      <c r="H26" s="103">
        <v>41163</v>
      </c>
      <c r="I26" s="103">
        <v>13995</v>
      </c>
      <c r="J26" s="115">
        <v>823</v>
      </c>
      <c r="K26" s="103">
        <v>55981</v>
      </c>
    </row>
    <row r="27" spans="1:11" ht="17.100000000000001" customHeight="1" x14ac:dyDescent="0.25">
      <c r="A27" s="36" t="s">
        <v>69</v>
      </c>
      <c r="B27" s="55" t="s">
        <v>2263</v>
      </c>
      <c r="C27" s="33" t="s">
        <v>2264</v>
      </c>
      <c r="D27" s="33" t="s">
        <v>2265</v>
      </c>
      <c r="E27" s="27">
        <v>4</v>
      </c>
      <c r="F27" s="155">
        <v>0.28000000000000003</v>
      </c>
      <c r="G27" s="105">
        <v>0.187</v>
      </c>
      <c r="H27" s="103">
        <v>71588</v>
      </c>
      <c r="I27" s="103">
        <v>24340</v>
      </c>
      <c r="J27" s="115">
        <v>1431</v>
      </c>
      <c r="K27" s="103">
        <v>97359</v>
      </c>
    </row>
    <row r="28" spans="1:11" ht="17.100000000000001" customHeight="1" x14ac:dyDescent="0.25">
      <c r="A28" s="36" t="s">
        <v>72</v>
      </c>
      <c r="B28" s="74" t="s">
        <v>2266</v>
      </c>
      <c r="C28" s="33" t="s">
        <v>2267</v>
      </c>
      <c r="D28" s="33" t="s">
        <v>2268</v>
      </c>
      <c r="E28" s="27">
        <v>5</v>
      </c>
      <c r="F28" s="155">
        <v>0.75</v>
      </c>
      <c r="G28" s="105">
        <v>0.5</v>
      </c>
      <c r="H28" s="103">
        <v>191753</v>
      </c>
      <c r="I28" s="103">
        <v>65196</v>
      </c>
      <c r="J28" s="115">
        <v>3835</v>
      </c>
      <c r="K28" s="103">
        <v>260784</v>
      </c>
    </row>
    <row r="29" spans="1:11" ht="17.100000000000001" customHeight="1" x14ac:dyDescent="0.25">
      <c r="A29" s="36" t="s">
        <v>75</v>
      </c>
      <c r="B29" s="28" t="s">
        <v>2269</v>
      </c>
      <c r="C29" s="33" t="s">
        <v>2270</v>
      </c>
      <c r="D29" s="49" t="s">
        <v>2271</v>
      </c>
      <c r="E29" s="27">
        <v>2</v>
      </c>
      <c r="F29" s="155">
        <v>0.16</v>
      </c>
      <c r="G29" s="105">
        <v>0.107</v>
      </c>
      <c r="H29" s="103">
        <v>40907</v>
      </c>
      <c r="I29" s="103">
        <v>13908</v>
      </c>
      <c r="J29" s="115">
        <v>818</v>
      </c>
      <c r="K29" s="103">
        <v>55633</v>
      </c>
    </row>
    <row r="30" spans="1:11" ht="17.100000000000001" customHeight="1" x14ac:dyDescent="0.25">
      <c r="A30" s="36" t="s">
        <v>78</v>
      </c>
      <c r="B30" s="28" t="s">
        <v>2272</v>
      </c>
      <c r="C30" s="33" t="s">
        <v>2273</v>
      </c>
      <c r="D30" s="33" t="s">
        <v>2274</v>
      </c>
      <c r="E30" s="27">
        <v>3</v>
      </c>
      <c r="F30" s="155">
        <v>1.21</v>
      </c>
      <c r="G30" s="105">
        <v>0.80700000000000005</v>
      </c>
      <c r="H30" s="103">
        <v>309361</v>
      </c>
      <c r="I30" s="103">
        <v>105183</v>
      </c>
      <c r="J30" s="115">
        <v>6187</v>
      </c>
      <c r="K30" s="103">
        <v>420731</v>
      </c>
    </row>
    <row r="31" spans="1:11" ht="17.100000000000001" customHeight="1" x14ac:dyDescent="0.25">
      <c r="A31" s="36" t="s">
        <v>81</v>
      </c>
      <c r="B31" s="28" t="s">
        <v>2275</v>
      </c>
      <c r="C31" s="33" t="s">
        <v>2276</v>
      </c>
      <c r="D31" s="33" t="s">
        <v>2277</v>
      </c>
      <c r="E31" s="27">
        <v>1</v>
      </c>
      <c r="F31" s="155">
        <v>0.40300000000000002</v>
      </c>
      <c r="G31" s="105">
        <v>0.26900000000000002</v>
      </c>
      <c r="H31" s="103">
        <v>103035</v>
      </c>
      <c r="I31" s="103">
        <v>35032</v>
      </c>
      <c r="J31" s="115">
        <v>2060</v>
      </c>
      <c r="K31" s="103">
        <v>140127</v>
      </c>
    </row>
    <row r="32" spans="1:11" ht="17.100000000000001" customHeight="1" x14ac:dyDescent="0.25">
      <c r="A32" s="36" t="s">
        <v>84</v>
      </c>
      <c r="B32" s="28" t="s">
        <v>2278</v>
      </c>
      <c r="C32" s="33" t="s">
        <v>2279</v>
      </c>
      <c r="D32" s="33" t="s">
        <v>2280</v>
      </c>
      <c r="E32" s="27">
        <v>1</v>
      </c>
      <c r="F32" s="155">
        <v>0.4</v>
      </c>
      <c r="G32" s="105">
        <v>0.26700000000000002</v>
      </c>
      <c r="H32" s="103">
        <v>102268</v>
      </c>
      <c r="I32" s="103">
        <v>34771</v>
      </c>
      <c r="J32" s="115">
        <v>2045</v>
      </c>
      <c r="K32" s="103">
        <v>139084</v>
      </c>
    </row>
    <row r="33" spans="1:11" ht="17.100000000000001" customHeight="1" x14ac:dyDescent="0.25">
      <c r="A33" s="36" t="s">
        <v>87</v>
      </c>
      <c r="B33" s="28" t="s">
        <v>2281</v>
      </c>
      <c r="C33" s="33" t="s">
        <v>2282</v>
      </c>
      <c r="D33" s="33" t="s">
        <v>2283</v>
      </c>
      <c r="E33" s="27">
        <v>1</v>
      </c>
      <c r="F33" s="155">
        <v>0.21199999999999999</v>
      </c>
      <c r="G33" s="105">
        <v>0.14099999999999999</v>
      </c>
      <c r="H33" s="103">
        <v>54202</v>
      </c>
      <c r="I33" s="103">
        <v>18429</v>
      </c>
      <c r="J33" s="115">
        <v>1084</v>
      </c>
      <c r="K33" s="103">
        <v>73715</v>
      </c>
    </row>
    <row r="34" spans="1:11" ht="17.100000000000001" customHeight="1" x14ac:dyDescent="0.25">
      <c r="A34" s="36" t="s">
        <v>90</v>
      </c>
      <c r="B34" s="55" t="s">
        <v>2284</v>
      </c>
      <c r="C34" s="33" t="s">
        <v>2285</v>
      </c>
      <c r="D34" s="33" t="s">
        <v>2286</v>
      </c>
      <c r="E34" s="27">
        <v>1</v>
      </c>
      <c r="F34" s="155">
        <v>0.32300000000000001</v>
      </c>
      <c r="G34" s="105">
        <v>0.215</v>
      </c>
      <c r="H34" s="103">
        <v>82582</v>
      </c>
      <c r="I34" s="103">
        <v>28078</v>
      </c>
      <c r="J34" s="115">
        <v>1651</v>
      </c>
      <c r="K34" s="103">
        <v>112311</v>
      </c>
    </row>
    <row r="35" spans="1:11" ht="17.100000000000001" customHeight="1" x14ac:dyDescent="0.25">
      <c r="A35" s="36" t="s">
        <v>93</v>
      </c>
      <c r="B35" s="28" t="s">
        <v>2287</v>
      </c>
      <c r="C35" s="33" t="s">
        <v>2288</v>
      </c>
      <c r="D35" s="33" t="s">
        <v>2289</v>
      </c>
      <c r="E35" s="27">
        <v>1</v>
      </c>
      <c r="F35" s="155">
        <v>0.105</v>
      </c>
      <c r="G35" s="105">
        <v>7.0000000000000007E-2</v>
      </c>
      <c r="H35" s="103">
        <v>26845</v>
      </c>
      <c r="I35" s="103">
        <v>9127</v>
      </c>
      <c r="J35" s="115">
        <v>536</v>
      </c>
      <c r="K35" s="103">
        <v>36508</v>
      </c>
    </row>
    <row r="36" spans="1:11" ht="17.100000000000001" customHeight="1" x14ac:dyDescent="0.25">
      <c r="A36" s="36" t="s">
        <v>96</v>
      </c>
      <c r="B36" s="55" t="s">
        <v>2290</v>
      </c>
      <c r="C36" s="33" t="s">
        <v>2291</v>
      </c>
      <c r="D36" s="33" t="s">
        <v>2292</v>
      </c>
      <c r="E36" s="27">
        <v>2</v>
      </c>
      <c r="F36" s="155">
        <v>0.80600000000000005</v>
      </c>
      <c r="G36" s="105">
        <v>0.53700000000000003</v>
      </c>
      <c r="H36" s="103">
        <v>206070</v>
      </c>
      <c r="I36" s="103">
        <v>70064</v>
      </c>
      <c r="J36" s="115">
        <v>4121</v>
      </c>
      <c r="K36" s="103">
        <v>280255</v>
      </c>
    </row>
    <row r="37" spans="1:11" ht="17.100000000000001" customHeight="1" x14ac:dyDescent="0.25">
      <c r="A37" s="36" t="s">
        <v>99</v>
      </c>
      <c r="B37" s="28" t="s">
        <v>2293</v>
      </c>
      <c r="C37" s="33" t="s">
        <v>2294</v>
      </c>
      <c r="D37" s="33" t="s">
        <v>2295</v>
      </c>
      <c r="E37" s="27">
        <v>1</v>
      </c>
      <c r="F37" s="155">
        <v>0.15</v>
      </c>
      <c r="G37" s="105">
        <v>0.1</v>
      </c>
      <c r="H37" s="103">
        <v>38351</v>
      </c>
      <c r="I37" s="103">
        <v>13039</v>
      </c>
      <c r="J37" s="115">
        <v>767</v>
      </c>
      <c r="K37" s="103">
        <v>52157</v>
      </c>
    </row>
    <row r="38" spans="1:11" ht="17.100000000000001" customHeight="1" x14ac:dyDescent="0.25">
      <c r="A38" s="36" t="s">
        <v>102</v>
      </c>
      <c r="B38" s="28" t="s">
        <v>2296</v>
      </c>
      <c r="C38" s="33" t="s">
        <v>2297</v>
      </c>
      <c r="D38" s="33" t="s">
        <v>2298</v>
      </c>
      <c r="E38" s="27">
        <v>1</v>
      </c>
      <c r="F38" s="155">
        <v>0.254</v>
      </c>
      <c r="G38" s="105">
        <v>0.16900000000000001</v>
      </c>
      <c r="H38" s="103">
        <v>64940</v>
      </c>
      <c r="I38" s="103">
        <v>22080</v>
      </c>
      <c r="J38" s="115">
        <v>1298</v>
      </c>
      <c r="K38" s="103">
        <v>88318</v>
      </c>
    </row>
    <row r="39" spans="1:11" ht="17.100000000000001" customHeight="1" x14ac:dyDescent="0.25">
      <c r="A39" s="36" t="s">
        <v>105</v>
      </c>
      <c r="B39" s="28" t="s">
        <v>2299</v>
      </c>
      <c r="C39" s="33" t="s">
        <v>2300</v>
      </c>
      <c r="D39" s="33" t="s">
        <v>2301</v>
      </c>
      <c r="E39" s="27">
        <v>1</v>
      </c>
      <c r="F39" s="155">
        <v>0.254</v>
      </c>
      <c r="G39" s="105">
        <v>0.16900000000000001</v>
      </c>
      <c r="H39" s="103">
        <v>64940</v>
      </c>
      <c r="I39" s="103">
        <v>22080</v>
      </c>
      <c r="J39" s="115">
        <v>1298</v>
      </c>
      <c r="K39" s="103">
        <v>88318</v>
      </c>
    </row>
    <row r="40" spans="1:11" ht="17.100000000000001" customHeight="1" x14ac:dyDescent="0.25">
      <c r="A40" s="36" t="s">
        <v>108</v>
      </c>
      <c r="B40" s="55" t="s">
        <v>2302</v>
      </c>
      <c r="C40" s="33" t="s">
        <v>2303</v>
      </c>
      <c r="D40" s="33" t="s">
        <v>2304</v>
      </c>
      <c r="E40" s="27">
        <v>2</v>
      </c>
      <c r="F40" s="155">
        <v>0.80600000000000005</v>
      </c>
      <c r="G40" s="105">
        <v>0.53700000000000003</v>
      </c>
      <c r="H40" s="103">
        <v>206070</v>
      </c>
      <c r="I40" s="103">
        <v>70064</v>
      </c>
      <c r="J40" s="115">
        <v>4121</v>
      </c>
      <c r="K40" s="103">
        <v>280255</v>
      </c>
    </row>
    <row r="41" spans="1:11" ht="17.100000000000001" customHeight="1" x14ac:dyDescent="0.25">
      <c r="A41" s="36" t="s">
        <v>111</v>
      </c>
      <c r="B41" s="28" t="s">
        <v>2305</v>
      </c>
      <c r="C41" s="33" t="s">
        <v>2306</v>
      </c>
      <c r="D41" s="33" t="s">
        <v>2307</v>
      </c>
      <c r="E41" s="27">
        <v>1</v>
      </c>
      <c r="F41" s="155">
        <v>0.24199999999999999</v>
      </c>
      <c r="G41" s="105">
        <v>0.161</v>
      </c>
      <c r="H41" s="103">
        <v>61872</v>
      </c>
      <c r="I41" s="103">
        <v>21036</v>
      </c>
      <c r="J41" s="115">
        <v>1237</v>
      </c>
      <c r="K41" s="103">
        <v>84145</v>
      </c>
    </row>
    <row r="42" spans="1:11" ht="17.100000000000001" customHeight="1" x14ac:dyDescent="0.25">
      <c r="A42" s="36" t="s">
        <v>114</v>
      </c>
      <c r="B42" s="28" t="s">
        <v>2308</v>
      </c>
      <c r="C42" s="33" t="s">
        <v>2309</v>
      </c>
      <c r="D42" s="33" t="s">
        <v>2310</v>
      </c>
      <c r="E42" s="27">
        <v>1</v>
      </c>
      <c r="F42" s="155">
        <v>0.1</v>
      </c>
      <c r="G42" s="105">
        <v>6.7000000000000004E-2</v>
      </c>
      <c r="H42" s="103">
        <v>25567</v>
      </c>
      <c r="I42" s="103">
        <v>8693</v>
      </c>
      <c r="J42" s="115">
        <v>511</v>
      </c>
      <c r="K42" s="103">
        <v>34771</v>
      </c>
    </row>
    <row r="43" spans="1:11" ht="17.100000000000001" customHeight="1" x14ac:dyDescent="0.25">
      <c r="A43" s="36" t="s">
        <v>117</v>
      </c>
      <c r="B43" s="28" t="s">
        <v>2311</v>
      </c>
      <c r="C43" s="33" t="s">
        <v>2312</v>
      </c>
      <c r="D43" s="33" t="s">
        <v>2313</v>
      </c>
      <c r="E43" s="27">
        <v>1</v>
      </c>
      <c r="F43" s="155">
        <v>0.38700000000000001</v>
      </c>
      <c r="G43" s="105">
        <v>0.25800000000000001</v>
      </c>
      <c r="H43" s="103">
        <v>98944</v>
      </c>
      <c r="I43" s="103">
        <v>33641</v>
      </c>
      <c r="J43" s="115">
        <v>1978</v>
      </c>
      <c r="K43" s="103">
        <v>134563</v>
      </c>
    </row>
    <row r="44" spans="1:11" ht="17.100000000000001" customHeight="1" x14ac:dyDescent="0.25">
      <c r="A44" s="36" t="s">
        <v>120</v>
      </c>
      <c r="B44" s="28" t="s">
        <v>2314</v>
      </c>
      <c r="C44" s="33" t="s">
        <v>2315</v>
      </c>
      <c r="D44" s="33" t="s">
        <v>2316</v>
      </c>
      <c r="E44" s="27">
        <v>1</v>
      </c>
      <c r="F44" s="155">
        <v>0.24199999999999999</v>
      </c>
      <c r="G44" s="105">
        <v>0.161</v>
      </c>
      <c r="H44" s="103">
        <v>61872</v>
      </c>
      <c r="I44" s="103">
        <v>21036</v>
      </c>
      <c r="J44" s="115">
        <v>1237</v>
      </c>
      <c r="K44" s="103">
        <v>84145</v>
      </c>
    </row>
    <row r="45" spans="1:11" ht="17.100000000000001" customHeight="1" x14ac:dyDescent="0.25">
      <c r="A45" s="36" t="s">
        <v>123</v>
      </c>
      <c r="B45" s="55" t="s">
        <v>2317</v>
      </c>
      <c r="C45" s="33" t="s">
        <v>2318</v>
      </c>
      <c r="D45" s="33" t="s">
        <v>2319</v>
      </c>
      <c r="E45" s="27">
        <v>1</v>
      </c>
      <c r="F45" s="155">
        <v>0.193</v>
      </c>
      <c r="G45" s="105">
        <v>0.129</v>
      </c>
      <c r="H45" s="103">
        <v>49344</v>
      </c>
      <c r="I45" s="103">
        <v>16777</v>
      </c>
      <c r="J45" s="115">
        <v>986</v>
      </c>
      <c r="K45" s="103">
        <v>67107</v>
      </c>
    </row>
    <row r="46" spans="1:11" ht="17.100000000000001" customHeight="1" x14ac:dyDescent="0.25">
      <c r="A46" s="36" t="s">
        <v>126</v>
      </c>
      <c r="B46" s="28" t="s">
        <v>2320</v>
      </c>
      <c r="C46" s="33" t="s">
        <v>2321</v>
      </c>
      <c r="D46" s="33" t="s">
        <v>2322</v>
      </c>
      <c r="E46" s="27">
        <v>1</v>
      </c>
      <c r="F46" s="155">
        <v>9.7000000000000003E-2</v>
      </c>
      <c r="G46" s="105">
        <v>6.5000000000000002E-2</v>
      </c>
      <c r="H46" s="103">
        <v>24800</v>
      </c>
      <c r="I46" s="103">
        <v>8432</v>
      </c>
      <c r="J46" s="115">
        <v>496</v>
      </c>
      <c r="K46" s="103">
        <v>33728</v>
      </c>
    </row>
    <row r="47" spans="1:11" ht="17.100000000000001" customHeight="1" x14ac:dyDescent="0.25">
      <c r="A47" s="36" t="s">
        <v>129</v>
      </c>
      <c r="B47" s="28" t="s">
        <v>2323</v>
      </c>
      <c r="C47" s="33" t="s">
        <v>2324</v>
      </c>
      <c r="D47" s="33" t="s">
        <v>2325</v>
      </c>
      <c r="E47" s="27">
        <v>1</v>
      </c>
      <c r="F47" s="155">
        <v>0.22600000000000001</v>
      </c>
      <c r="G47" s="105">
        <v>0.151</v>
      </c>
      <c r="H47" s="103">
        <v>57782</v>
      </c>
      <c r="I47" s="103">
        <v>19646</v>
      </c>
      <c r="J47" s="115">
        <v>1155</v>
      </c>
      <c r="K47" s="103">
        <v>78583</v>
      </c>
    </row>
    <row r="48" spans="1:11" ht="17.100000000000001" customHeight="1" x14ac:dyDescent="0.25">
      <c r="A48" s="36" t="s">
        <v>132</v>
      </c>
      <c r="B48" s="28" t="s">
        <v>2326</v>
      </c>
      <c r="C48" s="33" t="s">
        <v>2327</v>
      </c>
      <c r="D48" s="33" t="s">
        <v>2328</v>
      </c>
      <c r="E48" s="27">
        <v>1</v>
      </c>
      <c r="F48" s="155">
        <v>0.21</v>
      </c>
      <c r="G48" s="105">
        <v>0.14000000000000001</v>
      </c>
      <c r="H48" s="103">
        <v>53691</v>
      </c>
      <c r="I48" s="103">
        <v>18255</v>
      </c>
      <c r="J48" s="115">
        <v>1073</v>
      </c>
      <c r="K48" s="103">
        <v>73019</v>
      </c>
    </row>
    <row r="49" spans="1:11" ht="17.100000000000001" customHeight="1" x14ac:dyDescent="0.25">
      <c r="A49" s="36" t="s">
        <v>135</v>
      </c>
      <c r="B49" s="55" t="s">
        <v>2329</v>
      </c>
      <c r="C49" s="33" t="s">
        <v>2330</v>
      </c>
      <c r="D49" s="33" t="s">
        <v>2331</v>
      </c>
      <c r="E49" s="121">
        <v>29</v>
      </c>
      <c r="F49" s="155">
        <v>4.2450000000000001</v>
      </c>
      <c r="G49" s="105">
        <v>2.83</v>
      </c>
      <c r="H49" s="103">
        <v>1085321</v>
      </c>
      <c r="I49" s="103">
        <v>369009</v>
      </c>
      <c r="J49" s="115">
        <v>21706</v>
      </c>
      <c r="K49" s="103">
        <v>1476036</v>
      </c>
    </row>
    <row r="50" spans="1:11" ht="17.100000000000001" customHeight="1" x14ac:dyDescent="0.25">
      <c r="A50" s="36" t="s">
        <v>138</v>
      </c>
      <c r="B50" s="28" t="s">
        <v>2332</v>
      </c>
      <c r="C50" s="33" t="s">
        <v>2333</v>
      </c>
      <c r="D50" s="33" t="s">
        <v>2334</v>
      </c>
      <c r="E50" s="27">
        <v>1</v>
      </c>
      <c r="F50" s="155">
        <v>0.4</v>
      </c>
      <c r="G50" s="105">
        <v>0.26700000000000002</v>
      </c>
      <c r="H50" s="103">
        <v>102268</v>
      </c>
      <c r="I50" s="103">
        <v>34771</v>
      </c>
      <c r="J50" s="115">
        <v>2045</v>
      </c>
      <c r="K50" s="103">
        <v>139084</v>
      </c>
    </row>
    <row r="51" spans="1:11" ht="17.100000000000001" customHeight="1" x14ac:dyDescent="0.25">
      <c r="A51" s="36" t="s">
        <v>141</v>
      </c>
      <c r="B51" s="28" t="s">
        <v>2335</v>
      </c>
      <c r="C51" s="33" t="s">
        <v>2336</v>
      </c>
      <c r="D51" s="33" t="s">
        <v>2337</v>
      </c>
      <c r="E51" s="27">
        <v>6</v>
      </c>
      <c r="F51" s="155">
        <v>0.41899999999999998</v>
      </c>
      <c r="G51" s="105">
        <v>0.27900000000000003</v>
      </c>
      <c r="H51" s="103">
        <v>107126</v>
      </c>
      <c r="I51" s="103">
        <v>36423</v>
      </c>
      <c r="J51" s="115">
        <v>2142</v>
      </c>
      <c r="K51" s="103">
        <v>145691</v>
      </c>
    </row>
    <row r="52" spans="1:11" ht="17.100000000000001" customHeight="1" x14ac:dyDescent="0.25">
      <c r="A52" s="36" t="s">
        <v>144</v>
      </c>
      <c r="B52" s="28" t="s">
        <v>2338</v>
      </c>
      <c r="C52" s="33" t="s">
        <v>2339</v>
      </c>
      <c r="D52" s="49" t="s">
        <v>2340</v>
      </c>
      <c r="E52" s="27">
        <v>1</v>
      </c>
      <c r="F52" s="155">
        <v>0.32250000000000001</v>
      </c>
      <c r="G52" s="105">
        <v>0.215</v>
      </c>
      <c r="H52" s="103">
        <v>82454</v>
      </c>
      <c r="I52" s="103">
        <v>28034</v>
      </c>
      <c r="J52" s="115">
        <v>1649</v>
      </c>
      <c r="K52" s="103">
        <v>112137</v>
      </c>
    </row>
    <row r="53" spans="1:11" ht="17.100000000000001" customHeight="1" x14ac:dyDescent="0.25">
      <c r="A53" s="36" t="s">
        <v>147</v>
      </c>
      <c r="B53" s="28" t="s">
        <v>2341</v>
      </c>
      <c r="C53" s="33" t="s">
        <v>2342</v>
      </c>
      <c r="D53" s="33" t="s">
        <v>2343</v>
      </c>
      <c r="E53" s="27">
        <v>1</v>
      </c>
      <c r="F53" s="155">
        <v>9.7000000000000003E-2</v>
      </c>
      <c r="G53" s="105">
        <v>6.5000000000000002E-2</v>
      </c>
      <c r="H53" s="103">
        <v>24800</v>
      </c>
      <c r="I53" s="103">
        <v>8432</v>
      </c>
      <c r="J53" s="115">
        <v>496</v>
      </c>
      <c r="K53" s="103">
        <v>33728</v>
      </c>
    </row>
    <row r="54" spans="1:11" ht="17.100000000000001" customHeight="1" x14ac:dyDescent="0.25">
      <c r="A54" s="36" t="s">
        <v>150</v>
      </c>
      <c r="B54" s="28" t="s">
        <v>2344</v>
      </c>
      <c r="C54" s="33" t="s">
        <v>2345</v>
      </c>
      <c r="D54" s="33" t="s">
        <v>2346</v>
      </c>
      <c r="E54" s="27">
        <v>1</v>
      </c>
      <c r="F54" s="155">
        <v>0.40300000000000002</v>
      </c>
      <c r="G54" s="105">
        <v>0.26900000000000002</v>
      </c>
      <c r="H54" s="103">
        <v>103035</v>
      </c>
      <c r="I54" s="103">
        <v>35032</v>
      </c>
      <c r="J54" s="115">
        <v>2060</v>
      </c>
      <c r="K54" s="103">
        <v>140127</v>
      </c>
    </row>
    <row r="55" spans="1:11" ht="17.100000000000001" customHeight="1" x14ac:dyDescent="0.25">
      <c r="A55" s="36" t="s">
        <v>153</v>
      </c>
      <c r="B55" s="28" t="s">
        <v>2347</v>
      </c>
      <c r="C55" s="33" t="s">
        <v>2348</v>
      </c>
      <c r="D55" s="33" t="s">
        <v>2349</v>
      </c>
      <c r="E55" s="27">
        <v>1</v>
      </c>
      <c r="F55" s="155">
        <v>0.24199999999999999</v>
      </c>
      <c r="G55" s="105">
        <v>0.161</v>
      </c>
      <c r="H55" s="103">
        <v>61872</v>
      </c>
      <c r="I55" s="103">
        <v>21036</v>
      </c>
      <c r="J55" s="115">
        <v>1237</v>
      </c>
      <c r="K55" s="103">
        <v>84145</v>
      </c>
    </row>
    <row r="56" spans="1:11" ht="17.100000000000001" customHeight="1" x14ac:dyDescent="0.25">
      <c r="A56" s="36" t="s">
        <v>156</v>
      </c>
      <c r="B56" s="28" t="s">
        <v>2350</v>
      </c>
      <c r="C56" s="33" t="s">
        <v>2351</v>
      </c>
      <c r="D56" s="33" t="s">
        <v>2352</v>
      </c>
      <c r="E56" s="27">
        <v>1</v>
      </c>
      <c r="F56" s="155">
        <v>0.35</v>
      </c>
      <c r="G56" s="105">
        <v>0.23300000000000001</v>
      </c>
      <c r="H56" s="103">
        <v>89485</v>
      </c>
      <c r="I56" s="103">
        <v>30425</v>
      </c>
      <c r="J56" s="115">
        <v>1789</v>
      </c>
      <c r="K56" s="103">
        <v>121699</v>
      </c>
    </row>
    <row r="57" spans="1:11" ht="17.100000000000001" customHeight="1" x14ac:dyDescent="0.25">
      <c r="A57" s="36" t="s">
        <v>159</v>
      </c>
      <c r="B57" s="28" t="s">
        <v>2353</v>
      </c>
      <c r="C57" s="33" t="s">
        <v>2354</v>
      </c>
      <c r="D57" s="33" t="s">
        <v>2355</v>
      </c>
      <c r="E57" s="27">
        <v>1</v>
      </c>
      <c r="F57" s="155">
        <v>0.1</v>
      </c>
      <c r="G57" s="105">
        <v>6.7000000000000004E-2</v>
      </c>
      <c r="H57" s="103">
        <v>25567</v>
      </c>
      <c r="I57" s="103">
        <v>8693</v>
      </c>
      <c r="J57" s="115">
        <v>511</v>
      </c>
      <c r="K57" s="103">
        <v>34771</v>
      </c>
    </row>
    <row r="58" spans="1:11" ht="17.100000000000001" customHeight="1" x14ac:dyDescent="0.25">
      <c r="A58" s="36" t="s">
        <v>162</v>
      </c>
      <c r="B58" s="28" t="s">
        <v>2356</v>
      </c>
      <c r="C58" s="33" t="s">
        <v>2357</v>
      </c>
      <c r="D58" s="33" t="s">
        <v>2358</v>
      </c>
      <c r="E58" s="27">
        <v>1</v>
      </c>
      <c r="F58" s="155">
        <v>0.40300000000000002</v>
      </c>
      <c r="G58" s="105">
        <v>0.26900000000000002</v>
      </c>
      <c r="H58" s="103">
        <v>103035</v>
      </c>
      <c r="I58" s="103">
        <v>35032</v>
      </c>
      <c r="J58" s="115">
        <v>2060</v>
      </c>
      <c r="K58" s="103">
        <v>140127</v>
      </c>
    </row>
    <row r="59" spans="1:11" ht="17.100000000000001" customHeight="1" x14ac:dyDescent="0.25">
      <c r="A59" s="36" t="s">
        <v>165</v>
      </c>
      <c r="B59" s="28" t="s">
        <v>2359</v>
      </c>
      <c r="C59" s="33" t="s">
        <v>2360</v>
      </c>
      <c r="D59" s="33" t="s">
        <v>2361</v>
      </c>
      <c r="E59" s="27">
        <v>1</v>
      </c>
      <c r="F59" s="155">
        <v>0.21</v>
      </c>
      <c r="G59" s="105">
        <v>0.14000000000000001</v>
      </c>
      <c r="H59" s="103">
        <v>53691</v>
      </c>
      <c r="I59" s="103">
        <v>18255</v>
      </c>
      <c r="J59" s="115">
        <v>1073</v>
      </c>
      <c r="K59" s="103">
        <v>73019</v>
      </c>
    </row>
    <row r="60" spans="1:11" ht="17.100000000000001" customHeight="1" x14ac:dyDescent="0.25">
      <c r="A60" s="36" t="s">
        <v>168</v>
      </c>
      <c r="B60" s="28" t="s">
        <v>2362</v>
      </c>
      <c r="C60" s="33" t="s">
        <v>2363</v>
      </c>
      <c r="D60" s="33" t="s">
        <v>2364</v>
      </c>
      <c r="E60" s="27">
        <v>1</v>
      </c>
      <c r="F60" s="155">
        <v>0.24199999999999999</v>
      </c>
      <c r="G60" s="105">
        <v>0.161</v>
      </c>
      <c r="H60" s="103">
        <v>61872</v>
      </c>
      <c r="I60" s="103">
        <v>21036</v>
      </c>
      <c r="J60" s="115">
        <v>1237</v>
      </c>
      <c r="K60" s="103">
        <v>84145</v>
      </c>
    </row>
    <row r="61" spans="1:11" ht="17.100000000000001" customHeight="1" x14ac:dyDescent="0.25">
      <c r="A61" s="36" t="s">
        <v>171</v>
      </c>
      <c r="B61" s="28" t="s">
        <v>2365</v>
      </c>
      <c r="C61" s="49" t="s">
        <v>2366</v>
      </c>
      <c r="D61" s="33" t="s">
        <v>2367</v>
      </c>
      <c r="E61" s="27">
        <v>1</v>
      </c>
      <c r="F61" s="155">
        <v>0.29699999999999999</v>
      </c>
      <c r="G61" s="105">
        <v>0.19800000000000001</v>
      </c>
      <c r="H61" s="103">
        <v>75934</v>
      </c>
      <c r="I61" s="103">
        <v>25818</v>
      </c>
      <c r="J61" s="115">
        <v>1518</v>
      </c>
      <c r="K61" s="103">
        <v>103270</v>
      </c>
    </row>
    <row r="62" spans="1:11" ht="17.100000000000001" customHeight="1" x14ac:dyDescent="0.25">
      <c r="A62" s="36" t="s">
        <v>174</v>
      </c>
      <c r="B62" s="28" t="s">
        <v>2368</v>
      </c>
      <c r="C62" s="33" t="s">
        <v>2369</v>
      </c>
      <c r="D62" s="33" t="s">
        <v>2370</v>
      </c>
      <c r="E62" s="27">
        <v>1</v>
      </c>
      <c r="F62" s="155">
        <v>1.6E-2</v>
      </c>
      <c r="G62" s="105">
        <v>1.0999999999999999E-2</v>
      </c>
      <c r="H62" s="103">
        <v>4091</v>
      </c>
      <c r="I62" s="103">
        <v>1391</v>
      </c>
      <c r="J62" s="115">
        <v>81</v>
      </c>
      <c r="K62" s="103">
        <v>5563</v>
      </c>
    </row>
    <row r="63" spans="1:11" ht="17.100000000000001" customHeight="1" x14ac:dyDescent="0.25">
      <c r="A63" s="36" t="s">
        <v>177</v>
      </c>
      <c r="B63" s="28" t="s">
        <v>2371</v>
      </c>
      <c r="C63" s="33" t="s">
        <v>2372</v>
      </c>
      <c r="D63" s="33" t="s">
        <v>2373</v>
      </c>
      <c r="E63" s="27">
        <v>1</v>
      </c>
      <c r="F63" s="155">
        <v>9.7000000000000003E-2</v>
      </c>
      <c r="G63" s="105">
        <v>6.5000000000000002E-2</v>
      </c>
      <c r="H63" s="103">
        <v>24800</v>
      </c>
      <c r="I63" s="103">
        <v>8432</v>
      </c>
      <c r="J63" s="115">
        <v>496</v>
      </c>
      <c r="K63" s="103">
        <v>33728</v>
      </c>
    </row>
    <row r="64" spans="1:11" ht="17.100000000000001" customHeight="1" x14ac:dyDescent="0.25">
      <c r="A64" s="36" t="s">
        <v>180</v>
      </c>
      <c r="B64" s="28" t="s">
        <v>2374</v>
      </c>
      <c r="C64" s="33" t="s">
        <v>2375</v>
      </c>
      <c r="D64" s="33" t="s">
        <v>2376</v>
      </c>
      <c r="E64" s="27">
        <v>2</v>
      </c>
      <c r="F64" s="155">
        <v>0.77400000000000002</v>
      </c>
      <c r="G64" s="105">
        <v>0.51600000000000001</v>
      </c>
      <c r="H64" s="103">
        <v>197889</v>
      </c>
      <c r="I64" s="103">
        <v>67282</v>
      </c>
      <c r="J64" s="115">
        <v>3957</v>
      </c>
      <c r="K64" s="103">
        <v>269128</v>
      </c>
    </row>
    <row r="65" spans="1:11" ht="17.100000000000001" customHeight="1" x14ac:dyDescent="0.25">
      <c r="A65" s="36" t="s">
        <v>183</v>
      </c>
      <c r="B65" s="55" t="s">
        <v>2377</v>
      </c>
      <c r="C65" s="33" t="s">
        <v>2378</v>
      </c>
      <c r="D65" s="33" t="s">
        <v>2379</v>
      </c>
      <c r="E65" s="27">
        <v>1</v>
      </c>
      <c r="F65" s="155">
        <v>0.21</v>
      </c>
      <c r="G65" s="105">
        <v>0.14000000000000001</v>
      </c>
      <c r="H65" s="103">
        <v>53691</v>
      </c>
      <c r="I65" s="103">
        <v>18255</v>
      </c>
      <c r="J65" s="115">
        <v>1073</v>
      </c>
      <c r="K65" s="103">
        <v>73019</v>
      </c>
    </row>
    <row r="66" spans="1:11" ht="17.100000000000001" customHeight="1" x14ac:dyDescent="0.25">
      <c r="A66" s="36" t="s">
        <v>186</v>
      </c>
      <c r="B66" s="28" t="s">
        <v>2380</v>
      </c>
      <c r="C66" s="33" t="s">
        <v>2381</v>
      </c>
      <c r="D66" s="33" t="s">
        <v>2382</v>
      </c>
      <c r="E66" s="27">
        <v>4</v>
      </c>
      <c r="F66" s="155">
        <v>1.226</v>
      </c>
      <c r="G66" s="105">
        <v>0.81699999999999995</v>
      </c>
      <c r="H66" s="103">
        <v>313452</v>
      </c>
      <c r="I66" s="103">
        <v>106574</v>
      </c>
      <c r="J66" s="115">
        <v>6269</v>
      </c>
      <c r="K66" s="103">
        <v>426295</v>
      </c>
    </row>
    <row r="67" spans="1:11" ht="17.100000000000001" customHeight="1" x14ac:dyDescent="0.25">
      <c r="A67" s="36" t="s">
        <v>189</v>
      </c>
      <c r="B67" s="28" t="s">
        <v>2383</v>
      </c>
      <c r="C67" s="33" t="s">
        <v>2384</v>
      </c>
      <c r="D67" s="33" t="s">
        <v>2385</v>
      </c>
      <c r="E67" s="27">
        <v>1</v>
      </c>
      <c r="F67" s="155">
        <v>0.40300000000000002</v>
      </c>
      <c r="G67" s="105">
        <v>0.26900000000000002</v>
      </c>
      <c r="H67" s="103">
        <v>103035</v>
      </c>
      <c r="I67" s="103">
        <v>35032</v>
      </c>
      <c r="J67" s="115">
        <v>2060</v>
      </c>
      <c r="K67" s="103">
        <v>140127</v>
      </c>
    </row>
    <row r="68" spans="1:11" ht="17.100000000000001" customHeight="1" x14ac:dyDescent="0.25">
      <c r="A68" s="36" t="s">
        <v>192</v>
      </c>
      <c r="B68" s="28" t="s">
        <v>2386</v>
      </c>
      <c r="C68" s="33" t="s">
        <v>2387</v>
      </c>
      <c r="D68" s="33" t="s">
        <v>2388</v>
      </c>
      <c r="E68" s="27">
        <v>8</v>
      </c>
      <c r="F68" s="155">
        <v>1.55</v>
      </c>
      <c r="G68" s="105">
        <v>1.0329999999999999</v>
      </c>
      <c r="H68" s="103">
        <v>396289</v>
      </c>
      <c r="I68" s="103">
        <v>134738</v>
      </c>
      <c r="J68" s="115">
        <v>7925</v>
      </c>
      <c r="K68" s="103">
        <v>538952</v>
      </c>
    </row>
    <row r="69" spans="1:11" ht="17.100000000000001" customHeight="1" x14ac:dyDescent="0.25">
      <c r="A69" s="36" t="s">
        <v>195</v>
      </c>
      <c r="B69" s="28" t="s">
        <v>2389</v>
      </c>
      <c r="C69" s="33" t="s">
        <v>2390</v>
      </c>
      <c r="D69" s="33" t="s">
        <v>2391</v>
      </c>
      <c r="E69" s="27">
        <v>2</v>
      </c>
      <c r="F69" s="155">
        <v>0.47599999999999998</v>
      </c>
      <c r="G69" s="105">
        <v>0.317</v>
      </c>
      <c r="H69" s="103">
        <v>121699</v>
      </c>
      <c r="I69" s="103">
        <v>41378</v>
      </c>
      <c r="J69" s="115">
        <v>2433</v>
      </c>
      <c r="K69" s="103">
        <v>165510</v>
      </c>
    </row>
    <row r="70" spans="1:11" ht="17.100000000000001" customHeight="1" x14ac:dyDescent="0.25">
      <c r="A70" s="36" t="s">
        <v>198</v>
      </c>
      <c r="B70" s="28" t="s">
        <v>2392</v>
      </c>
      <c r="C70" s="33" t="s">
        <v>2393</v>
      </c>
      <c r="D70" s="33" t="s">
        <v>2394</v>
      </c>
      <c r="E70" s="27">
        <v>1</v>
      </c>
      <c r="F70" s="155">
        <v>8.1000000000000003E-2</v>
      </c>
      <c r="G70" s="105">
        <v>5.3999999999999999E-2</v>
      </c>
      <c r="H70" s="103">
        <v>20709</v>
      </c>
      <c r="I70" s="103">
        <v>7041</v>
      </c>
      <c r="J70" s="115">
        <v>414</v>
      </c>
      <c r="K70" s="103">
        <v>28164</v>
      </c>
    </row>
    <row r="71" spans="1:11" ht="17.100000000000001" customHeight="1" x14ac:dyDescent="0.25">
      <c r="A71" s="36" t="s">
        <v>201</v>
      </c>
      <c r="B71" s="28" t="s">
        <v>2395</v>
      </c>
      <c r="C71" s="33" t="s">
        <v>2396</v>
      </c>
      <c r="D71" s="33" t="s">
        <v>2397</v>
      </c>
      <c r="E71" s="27">
        <v>1</v>
      </c>
      <c r="F71" s="155">
        <v>9.7000000000000003E-2</v>
      </c>
      <c r="G71" s="105">
        <v>6.5000000000000002E-2</v>
      </c>
      <c r="H71" s="103">
        <v>24800</v>
      </c>
      <c r="I71" s="103">
        <v>8432</v>
      </c>
      <c r="J71" s="115">
        <v>496</v>
      </c>
      <c r="K71" s="103">
        <v>33728</v>
      </c>
    </row>
    <row r="72" spans="1:11" ht="17.100000000000001" customHeight="1" x14ac:dyDescent="0.25">
      <c r="A72" s="36" t="s">
        <v>204</v>
      </c>
      <c r="B72" s="28" t="s">
        <v>2398</v>
      </c>
      <c r="C72" s="49" t="s">
        <v>2399</v>
      </c>
      <c r="D72" s="33" t="s">
        <v>2400</v>
      </c>
      <c r="E72" s="27">
        <v>1</v>
      </c>
      <c r="F72" s="155">
        <v>0.24199999999999999</v>
      </c>
      <c r="G72" s="105">
        <v>0.161</v>
      </c>
      <c r="H72" s="103">
        <v>61872</v>
      </c>
      <c r="I72" s="103">
        <v>21036</v>
      </c>
      <c r="J72" s="115">
        <v>1237</v>
      </c>
      <c r="K72" s="103">
        <v>84145</v>
      </c>
    </row>
    <row r="73" spans="1:11" ht="17.100000000000001" customHeight="1" x14ac:dyDescent="0.25">
      <c r="A73" s="36" t="s">
        <v>207</v>
      </c>
      <c r="B73" s="28" t="s">
        <v>2401</v>
      </c>
      <c r="C73" s="33" t="s">
        <v>2402</v>
      </c>
      <c r="D73" s="49" t="s">
        <v>2403</v>
      </c>
      <c r="E73" s="27">
        <v>1</v>
      </c>
      <c r="F73" s="155">
        <v>0.371</v>
      </c>
      <c r="G73" s="105">
        <v>0.247</v>
      </c>
      <c r="H73" s="103">
        <v>94854</v>
      </c>
      <c r="I73" s="103">
        <v>32250</v>
      </c>
      <c r="J73" s="115">
        <v>1897</v>
      </c>
      <c r="K73" s="103">
        <v>129001</v>
      </c>
    </row>
    <row r="74" spans="1:11" ht="17.100000000000001" customHeight="1" x14ac:dyDescent="0.25">
      <c r="A74" s="36" t="s">
        <v>210</v>
      </c>
      <c r="B74" s="55" t="s">
        <v>2404</v>
      </c>
      <c r="C74" s="33" t="s">
        <v>2405</v>
      </c>
      <c r="D74" s="33" t="s">
        <v>2406</v>
      </c>
      <c r="E74" s="27">
        <v>2</v>
      </c>
      <c r="F74" s="155">
        <v>0.4</v>
      </c>
      <c r="G74" s="105">
        <v>0.26700000000000002</v>
      </c>
      <c r="H74" s="103">
        <v>102268</v>
      </c>
      <c r="I74" s="103">
        <v>34771</v>
      </c>
      <c r="J74" s="115">
        <v>2045</v>
      </c>
      <c r="K74" s="103">
        <v>139084</v>
      </c>
    </row>
    <row r="75" spans="1:11" ht="17.100000000000001" customHeight="1" x14ac:dyDescent="0.25">
      <c r="A75" s="36" t="s">
        <v>213</v>
      </c>
      <c r="B75" s="28" t="s">
        <v>2407</v>
      </c>
      <c r="C75" s="33" t="s">
        <v>2408</v>
      </c>
      <c r="D75" s="33" t="s">
        <v>2409</v>
      </c>
      <c r="E75" s="27">
        <v>1</v>
      </c>
      <c r="F75" s="155">
        <v>0.40300000000000002</v>
      </c>
      <c r="G75" s="105">
        <v>0.26900000000000002</v>
      </c>
      <c r="H75" s="103">
        <v>103035</v>
      </c>
      <c r="I75" s="103">
        <v>35032</v>
      </c>
      <c r="J75" s="115">
        <v>2060</v>
      </c>
      <c r="K75" s="103">
        <v>140127</v>
      </c>
    </row>
    <row r="76" spans="1:11" ht="17.100000000000001" customHeight="1" x14ac:dyDescent="0.25">
      <c r="A76" s="36" t="s">
        <v>216</v>
      </c>
      <c r="B76" s="55" t="s">
        <v>2410</v>
      </c>
      <c r="C76" s="49" t="s">
        <v>2411</v>
      </c>
      <c r="D76" s="33" t="s">
        <v>2412</v>
      </c>
      <c r="E76" s="27">
        <v>1</v>
      </c>
      <c r="F76" s="155">
        <v>0.40300000000000002</v>
      </c>
      <c r="G76" s="105">
        <v>0.26900000000000002</v>
      </c>
      <c r="H76" s="103">
        <v>103035</v>
      </c>
      <c r="I76" s="103">
        <v>35032</v>
      </c>
      <c r="J76" s="115">
        <v>2060</v>
      </c>
      <c r="K76" s="103">
        <v>140127</v>
      </c>
    </row>
    <row r="77" spans="1:11" ht="17.100000000000001" customHeight="1" x14ac:dyDescent="0.25">
      <c r="A77" s="36" t="s">
        <v>219</v>
      </c>
      <c r="B77" s="28" t="s">
        <v>2413</v>
      </c>
      <c r="C77" s="33" t="s">
        <v>2414</v>
      </c>
      <c r="D77" s="33" t="s">
        <v>2415</v>
      </c>
      <c r="E77" s="27">
        <v>3</v>
      </c>
      <c r="F77" s="155">
        <v>1.21</v>
      </c>
      <c r="G77" s="105">
        <v>0.80700000000000005</v>
      </c>
      <c r="H77" s="103">
        <v>309361</v>
      </c>
      <c r="I77" s="103">
        <v>105183</v>
      </c>
      <c r="J77" s="115">
        <v>6187</v>
      </c>
      <c r="K77" s="103">
        <v>420731</v>
      </c>
    </row>
    <row r="78" spans="1:11" ht="17.100000000000001" customHeight="1" x14ac:dyDescent="0.25">
      <c r="A78" s="36" t="s">
        <v>222</v>
      </c>
      <c r="B78" s="28" t="s">
        <v>2416</v>
      </c>
      <c r="C78" s="33" t="s">
        <v>2417</v>
      </c>
      <c r="D78" s="33" t="s">
        <v>2418</v>
      </c>
      <c r="E78" s="27">
        <v>2</v>
      </c>
      <c r="F78" s="155">
        <v>0.80600000000000005</v>
      </c>
      <c r="G78" s="105">
        <v>0.53700000000000003</v>
      </c>
      <c r="H78" s="103">
        <v>206070</v>
      </c>
      <c r="I78" s="103">
        <v>70064</v>
      </c>
      <c r="J78" s="115">
        <v>4121</v>
      </c>
      <c r="K78" s="103">
        <v>280255</v>
      </c>
    </row>
    <row r="79" spans="1:11" ht="17.100000000000001" customHeight="1" x14ac:dyDescent="0.25">
      <c r="A79" s="36" t="s">
        <v>225</v>
      </c>
      <c r="B79" s="28" t="s">
        <v>2419</v>
      </c>
      <c r="C79" s="33" t="s">
        <v>2420</v>
      </c>
      <c r="D79" s="33" t="s">
        <v>2421</v>
      </c>
      <c r="E79" s="27">
        <v>1</v>
      </c>
      <c r="F79" s="155">
        <v>0.1</v>
      </c>
      <c r="G79" s="105">
        <v>6.7000000000000004E-2</v>
      </c>
      <c r="H79" s="103">
        <v>25567</v>
      </c>
      <c r="I79" s="103">
        <v>8693</v>
      </c>
      <c r="J79" s="115">
        <v>511</v>
      </c>
      <c r="K79" s="103">
        <v>34771</v>
      </c>
    </row>
    <row r="80" spans="1:11" ht="17.100000000000001" customHeight="1" x14ac:dyDescent="0.25">
      <c r="A80" s="36" t="s">
        <v>228</v>
      </c>
      <c r="B80" s="28" t="s">
        <v>2422</v>
      </c>
      <c r="C80" s="33" t="s">
        <v>2423</v>
      </c>
      <c r="D80" s="33" t="s">
        <v>2424</v>
      </c>
      <c r="E80" s="27">
        <v>1</v>
      </c>
      <c r="F80" s="155">
        <v>0.129</v>
      </c>
      <c r="G80" s="105">
        <v>8.5999999999999993E-2</v>
      </c>
      <c r="H80" s="103">
        <v>32981</v>
      </c>
      <c r="I80" s="103">
        <v>11214</v>
      </c>
      <c r="J80" s="115">
        <v>659</v>
      </c>
      <c r="K80" s="103">
        <v>44854</v>
      </c>
    </row>
    <row r="81" spans="1:11" ht="17.100000000000001" customHeight="1" x14ac:dyDescent="0.25">
      <c r="A81" s="36" t="s">
        <v>231</v>
      </c>
      <c r="B81" s="28" t="s">
        <v>2425</v>
      </c>
      <c r="C81" s="33" t="s">
        <v>2426</v>
      </c>
      <c r="D81" s="33" t="s">
        <v>2427</v>
      </c>
      <c r="E81" s="27">
        <v>1</v>
      </c>
      <c r="F81" s="155">
        <v>0.40300000000000002</v>
      </c>
      <c r="G81" s="105">
        <v>0.26900000000000002</v>
      </c>
      <c r="H81" s="103">
        <v>103035</v>
      </c>
      <c r="I81" s="103">
        <v>35032</v>
      </c>
      <c r="J81" s="115">
        <v>2060</v>
      </c>
      <c r="K81" s="103">
        <v>140127</v>
      </c>
    </row>
    <row r="82" spans="1:11" ht="17.100000000000001" customHeight="1" x14ac:dyDescent="0.25">
      <c r="A82" s="36" t="s">
        <v>234</v>
      </c>
      <c r="B82" s="28" t="s">
        <v>2428</v>
      </c>
      <c r="C82" s="33" t="s">
        <v>2429</v>
      </c>
      <c r="D82" s="33" t="s">
        <v>2430</v>
      </c>
      <c r="E82" s="27">
        <v>3</v>
      </c>
      <c r="F82" s="155">
        <v>1.1395999999999999</v>
      </c>
      <c r="G82" s="105">
        <v>0.76</v>
      </c>
      <c r="H82" s="103">
        <v>291362</v>
      </c>
      <c r="I82" s="103">
        <v>99063</v>
      </c>
      <c r="J82" s="115">
        <v>5827</v>
      </c>
      <c r="K82" s="103">
        <v>396252</v>
      </c>
    </row>
    <row r="83" spans="1:11" ht="17.100000000000001" customHeight="1" x14ac:dyDescent="0.25">
      <c r="A83" s="36" t="s">
        <v>237</v>
      </c>
      <c r="B83" s="28" t="s">
        <v>2431</v>
      </c>
      <c r="C83" s="33" t="s">
        <v>2432</v>
      </c>
      <c r="D83" s="33" t="s">
        <v>2433</v>
      </c>
      <c r="E83" s="27">
        <v>2</v>
      </c>
      <c r="F83" s="155">
        <v>0.80600000000000005</v>
      </c>
      <c r="G83" s="105">
        <v>0.53700000000000003</v>
      </c>
      <c r="H83" s="103">
        <v>206070</v>
      </c>
      <c r="I83" s="103">
        <v>70064</v>
      </c>
      <c r="J83" s="115">
        <v>4121</v>
      </c>
      <c r="K83" s="103">
        <v>280255</v>
      </c>
    </row>
    <row r="84" spans="1:11" ht="17.100000000000001" customHeight="1" x14ac:dyDescent="0.25">
      <c r="A84" s="36" t="s">
        <v>240</v>
      </c>
      <c r="B84" s="55" t="s">
        <v>2434</v>
      </c>
      <c r="C84" s="33" t="s">
        <v>2435</v>
      </c>
      <c r="D84" s="33" t="s">
        <v>2436</v>
      </c>
      <c r="E84" s="27">
        <v>1</v>
      </c>
      <c r="F84" s="155">
        <v>0.4</v>
      </c>
      <c r="G84" s="105">
        <v>0.26700000000000002</v>
      </c>
      <c r="H84" s="103">
        <v>102268</v>
      </c>
      <c r="I84" s="103">
        <v>34771</v>
      </c>
      <c r="J84" s="115">
        <v>2045</v>
      </c>
      <c r="K84" s="103">
        <v>139084</v>
      </c>
    </row>
    <row r="85" spans="1:11" ht="17.100000000000001" customHeight="1" x14ac:dyDescent="0.25">
      <c r="A85" s="36" t="s">
        <v>243</v>
      </c>
      <c r="B85" s="28" t="s">
        <v>2437</v>
      </c>
      <c r="C85" s="33" t="s">
        <v>2438</v>
      </c>
      <c r="D85" s="33" t="s">
        <v>2439</v>
      </c>
      <c r="E85" s="27">
        <v>1</v>
      </c>
      <c r="F85" s="155">
        <v>0.34200000000000003</v>
      </c>
      <c r="G85" s="105">
        <v>0.22800000000000001</v>
      </c>
      <c r="H85" s="103">
        <v>87439</v>
      </c>
      <c r="I85" s="103">
        <v>29729</v>
      </c>
      <c r="J85" s="115">
        <v>1748</v>
      </c>
      <c r="K85" s="103">
        <v>118916</v>
      </c>
    </row>
    <row r="86" spans="1:11" ht="17.100000000000001" customHeight="1" x14ac:dyDescent="0.25">
      <c r="A86" s="36" t="s">
        <v>246</v>
      </c>
      <c r="B86" s="28" t="s">
        <v>2440</v>
      </c>
      <c r="C86" s="33" t="s">
        <v>2441</v>
      </c>
      <c r="D86" s="33" t="s">
        <v>2442</v>
      </c>
      <c r="E86" s="27">
        <v>2</v>
      </c>
      <c r="F86" s="155">
        <v>0.80600000000000005</v>
      </c>
      <c r="G86" s="105">
        <v>0.53700000000000003</v>
      </c>
      <c r="H86" s="103">
        <v>206070</v>
      </c>
      <c r="I86" s="103">
        <v>70064</v>
      </c>
      <c r="J86" s="115">
        <v>4121</v>
      </c>
      <c r="K86" s="103">
        <v>280255</v>
      </c>
    </row>
    <row r="87" spans="1:11" ht="17.100000000000001" customHeight="1" x14ac:dyDescent="0.25">
      <c r="A87" s="36" t="s">
        <v>249</v>
      </c>
      <c r="B87" s="55" t="s">
        <v>2443</v>
      </c>
      <c r="C87" s="33" t="s">
        <v>2444</v>
      </c>
      <c r="D87" s="33" t="s">
        <v>2445</v>
      </c>
      <c r="E87" s="27">
        <v>2</v>
      </c>
      <c r="F87" s="155">
        <v>0.8</v>
      </c>
      <c r="G87" s="105">
        <v>0.53300000000000003</v>
      </c>
      <c r="H87" s="103">
        <v>204536</v>
      </c>
      <c r="I87" s="103">
        <v>69542</v>
      </c>
      <c r="J87" s="115">
        <v>4090</v>
      </c>
      <c r="K87" s="103">
        <v>278168</v>
      </c>
    </row>
    <row r="88" spans="1:11" ht="17.100000000000001" customHeight="1" x14ac:dyDescent="0.25">
      <c r="A88" s="36" t="s">
        <v>252</v>
      </c>
      <c r="B88" s="28" t="s">
        <v>2446</v>
      </c>
      <c r="C88" s="33" t="s">
        <v>2447</v>
      </c>
      <c r="D88" s="49" t="s">
        <v>2448</v>
      </c>
      <c r="E88" s="27">
        <v>1</v>
      </c>
      <c r="F88" s="155">
        <v>0.40300000000000002</v>
      </c>
      <c r="G88" s="105">
        <v>0.26900000000000002</v>
      </c>
      <c r="H88" s="103">
        <v>103035</v>
      </c>
      <c r="I88" s="103">
        <v>35032</v>
      </c>
      <c r="J88" s="115">
        <v>2060</v>
      </c>
      <c r="K88" s="103">
        <v>140127</v>
      </c>
    </row>
    <row r="89" spans="1:11" ht="17.100000000000001" customHeight="1" x14ac:dyDescent="0.25">
      <c r="A89" s="36" t="s">
        <v>255</v>
      </c>
      <c r="B89" s="55" t="s">
        <v>2449</v>
      </c>
      <c r="C89" s="33" t="s">
        <v>2450</v>
      </c>
      <c r="D89" s="33" t="s">
        <v>2451</v>
      </c>
      <c r="E89" s="27">
        <v>6</v>
      </c>
      <c r="F89" s="155">
        <v>1.05</v>
      </c>
      <c r="G89" s="105">
        <v>0.7</v>
      </c>
      <c r="H89" s="103">
        <v>268454</v>
      </c>
      <c r="I89" s="103">
        <v>91274</v>
      </c>
      <c r="J89" s="115">
        <v>5369</v>
      </c>
      <c r="K89" s="103">
        <v>365097</v>
      </c>
    </row>
    <row r="90" spans="1:11" ht="17.100000000000001" customHeight="1" x14ac:dyDescent="0.25">
      <c r="A90" s="36" t="s">
        <v>258</v>
      </c>
      <c r="B90" s="28" t="s">
        <v>2452</v>
      </c>
      <c r="C90" s="33" t="s">
        <v>2453</v>
      </c>
      <c r="D90" s="33" t="s">
        <v>2454</v>
      </c>
      <c r="E90" s="27">
        <v>1</v>
      </c>
      <c r="F90" s="155">
        <v>0.40300000000000002</v>
      </c>
      <c r="G90" s="105">
        <v>0.26900000000000002</v>
      </c>
      <c r="H90" s="103">
        <v>103035</v>
      </c>
      <c r="I90" s="103">
        <v>35032</v>
      </c>
      <c r="J90" s="115">
        <v>2060</v>
      </c>
      <c r="K90" s="103">
        <v>140127</v>
      </c>
    </row>
    <row r="91" spans="1:11" ht="17.100000000000001" customHeight="1" x14ac:dyDescent="0.25">
      <c r="A91" s="36" t="s">
        <v>261</v>
      </c>
      <c r="B91" s="28" t="s">
        <v>2455</v>
      </c>
      <c r="C91" s="33" t="s">
        <v>2456</v>
      </c>
      <c r="D91" s="33" t="s">
        <v>2457</v>
      </c>
      <c r="E91" s="27">
        <v>1</v>
      </c>
      <c r="F91" s="155">
        <v>0.3</v>
      </c>
      <c r="G91" s="105">
        <v>0.2</v>
      </c>
      <c r="H91" s="103">
        <v>76701</v>
      </c>
      <c r="I91" s="103">
        <v>26078</v>
      </c>
      <c r="J91" s="115">
        <v>1534</v>
      </c>
      <c r="K91" s="103">
        <v>104313</v>
      </c>
    </row>
    <row r="92" spans="1:11" ht="17.100000000000001" customHeight="1" x14ac:dyDescent="0.25">
      <c r="A92" s="36" t="s">
        <v>264</v>
      </c>
      <c r="B92" s="28" t="s">
        <v>2458</v>
      </c>
      <c r="C92" s="33" t="s">
        <v>2459</v>
      </c>
      <c r="D92" s="33" t="s">
        <v>2460</v>
      </c>
      <c r="E92" s="27">
        <v>1</v>
      </c>
      <c r="F92" s="155">
        <v>0.21</v>
      </c>
      <c r="G92" s="105">
        <v>0.14000000000000001</v>
      </c>
      <c r="H92" s="103">
        <v>53691</v>
      </c>
      <c r="I92" s="103">
        <v>18255</v>
      </c>
      <c r="J92" s="115">
        <v>1073</v>
      </c>
      <c r="K92" s="103">
        <v>73019</v>
      </c>
    </row>
    <row r="93" spans="1:11" ht="17.100000000000001" customHeight="1" x14ac:dyDescent="0.25">
      <c r="A93" s="36" t="s">
        <v>267</v>
      </c>
      <c r="B93" s="55" t="s">
        <v>2461</v>
      </c>
      <c r="C93" s="33" t="s">
        <v>2462</v>
      </c>
      <c r="D93" s="33" t="s">
        <v>2463</v>
      </c>
      <c r="E93" s="27">
        <v>1</v>
      </c>
      <c r="F93" s="155">
        <v>0.2</v>
      </c>
      <c r="G93" s="105">
        <v>0.13300000000000001</v>
      </c>
      <c r="H93" s="103">
        <v>51134</v>
      </c>
      <c r="I93" s="103">
        <v>17386</v>
      </c>
      <c r="J93" s="115">
        <v>1022</v>
      </c>
      <c r="K93" s="103">
        <v>69542</v>
      </c>
    </row>
    <row r="94" spans="1:11" ht="17.100000000000001" customHeight="1" x14ac:dyDescent="0.25">
      <c r="A94" s="37" t="s">
        <v>270</v>
      </c>
      <c r="B94" s="65" t="s">
        <v>2464</v>
      </c>
      <c r="C94" s="66" t="s">
        <v>2465</v>
      </c>
      <c r="D94" s="40" t="s">
        <v>2466</v>
      </c>
      <c r="E94" s="39">
        <v>1</v>
      </c>
      <c r="F94" s="158">
        <v>0.24199999999999999</v>
      </c>
      <c r="G94" s="122">
        <v>0.161</v>
      </c>
      <c r="H94" s="108">
        <v>61872</v>
      </c>
      <c r="I94" s="108">
        <v>21036</v>
      </c>
      <c r="J94" s="116">
        <v>1237</v>
      </c>
      <c r="K94" s="108">
        <v>84145</v>
      </c>
    </row>
    <row r="95" spans="1:11" ht="21" customHeight="1" x14ac:dyDescent="0.3">
      <c r="A95" s="222" t="s">
        <v>295</v>
      </c>
      <c r="B95" s="222"/>
      <c r="C95" s="222"/>
      <c r="D95" s="222"/>
      <c r="E95" s="91">
        <f>SUBTOTAL(109,Tabulka13[Počet tříd v mateřské škole, které dotaci obdrží])</f>
        <v>167</v>
      </c>
      <c r="F95" s="140">
        <f>SUBTOTAL(109,Tabulka13[Úvazky překryvu přímé pedagogické činnosti učitelů, na které je dotace poskytnuta (navýšení úvazků učitelů MŠ potřebných k zajištění cílených překryvů 2,5 hod)])</f>
        <v>39.124099999999991</v>
      </c>
      <c r="G95" s="132">
        <f>SUBTOTAL(109,Tabulka13[Limit počtu učitelů mateřských škol přepočtený na období leden - srpen 2019])</f>
        <v>26.083999999999989</v>
      </c>
      <c r="H95" s="97">
        <f>SUBTOTAL(109,Tabulka13[Platy v Kč])</f>
        <v>10002867</v>
      </c>
      <c r="I95" s="97">
        <f>SUBTOTAL(109,Tabulka13[Zákonné odvody v Kč])</f>
        <v>3400974</v>
      </c>
      <c r="J95" s="97">
        <f>SUBTOTAL(109,Tabulka13[Fond kulturních a sociálních potřeb v Kč])</f>
        <v>200013</v>
      </c>
      <c r="K95" s="92">
        <f>SUBTOTAL(109,Tabulka13[[Poskytnutá dotace celkem v Kč ]])</f>
        <v>13603854</v>
      </c>
    </row>
  </sheetData>
  <mergeCells count="2">
    <mergeCell ref="A95:D95"/>
    <mergeCell ref="A3:C3"/>
  </mergeCells>
  <conditionalFormatting sqref="I4">
    <cfRule type="cellIs" dxfId="29" priority="1" operator="lessThan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topLeftCell="C148" workbookViewId="0">
      <selection activeCell="G5" sqref="G5:G170"/>
    </sheetView>
  </sheetViews>
  <sheetFormatPr defaultRowHeight="15" x14ac:dyDescent="0.25"/>
  <cols>
    <col min="1" max="1" width="16.42578125" customWidth="1"/>
    <col min="2" max="2" width="100.7109375" customWidth="1"/>
    <col min="3" max="5" width="20.7109375" customWidth="1"/>
    <col min="6" max="6" width="23.85546875" customWidth="1"/>
    <col min="7" max="9" width="20.7109375" style="107" customWidth="1"/>
    <col min="10" max="10" width="20.7109375" customWidth="1"/>
    <col min="11" max="11" width="20" customWidth="1"/>
  </cols>
  <sheetData>
    <row r="1" spans="1:11" x14ac:dyDescent="0.25">
      <c r="A1" s="125" t="s">
        <v>3585</v>
      </c>
    </row>
    <row r="2" spans="1:11" x14ac:dyDescent="0.25">
      <c r="A2" s="130" t="s">
        <v>3586</v>
      </c>
      <c r="B2" s="130"/>
      <c r="C2" s="130"/>
      <c r="D2" s="130"/>
      <c r="E2" s="192"/>
      <c r="F2" s="192"/>
    </row>
    <row r="3" spans="1:11" ht="26.25" x14ac:dyDescent="0.4">
      <c r="A3" s="223" t="s">
        <v>3579</v>
      </c>
      <c r="B3" s="223"/>
      <c r="C3" s="223"/>
    </row>
    <row r="4" spans="1:11" ht="117.7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5" t="s">
        <v>3</v>
      </c>
      <c r="B5" s="31" t="s">
        <v>2467</v>
      </c>
      <c r="C5" s="2">
        <v>600134288</v>
      </c>
      <c r="D5" s="2" t="s">
        <v>2468</v>
      </c>
      <c r="E5" s="6">
        <v>4</v>
      </c>
      <c r="F5" s="67">
        <v>1.177</v>
      </c>
      <c r="G5" s="41">
        <v>0.78500000000000003</v>
      </c>
      <c r="H5" s="99">
        <v>300924</v>
      </c>
      <c r="I5" s="103">
        <v>102314</v>
      </c>
      <c r="J5" s="103">
        <v>6018</v>
      </c>
      <c r="K5" s="15">
        <v>409256</v>
      </c>
    </row>
    <row r="6" spans="1:11" ht="17.100000000000001" customHeight="1" x14ac:dyDescent="0.25">
      <c r="A6" s="5" t="s">
        <v>6</v>
      </c>
      <c r="B6" s="31" t="s">
        <v>2469</v>
      </c>
      <c r="C6" s="2">
        <v>600137422</v>
      </c>
      <c r="D6" s="2" t="s">
        <v>2470</v>
      </c>
      <c r="E6" s="6">
        <v>8</v>
      </c>
      <c r="F6" s="67">
        <v>2.7541000000000002</v>
      </c>
      <c r="G6" s="41">
        <v>1.8360000000000001</v>
      </c>
      <c r="H6" s="99">
        <v>704142</v>
      </c>
      <c r="I6" s="103">
        <v>239408</v>
      </c>
      <c r="J6" s="103">
        <v>14082</v>
      </c>
      <c r="K6" s="15">
        <v>957632</v>
      </c>
    </row>
    <row r="7" spans="1:11" ht="17.100000000000001" customHeight="1" x14ac:dyDescent="0.25">
      <c r="A7" s="5" t="s">
        <v>9</v>
      </c>
      <c r="B7" s="31" t="s">
        <v>2471</v>
      </c>
      <c r="C7" s="2">
        <v>600132021</v>
      </c>
      <c r="D7" s="2" t="s">
        <v>2472</v>
      </c>
      <c r="E7" s="6">
        <v>3</v>
      </c>
      <c r="F7" s="67">
        <v>0.67600000000000005</v>
      </c>
      <c r="G7" s="41">
        <v>0.45100000000000001</v>
      </c>
      <c r="H7" s="99">
        <v>172833</v>
      </c>
      <c r="I7" s="103">
        <v>58763</v>
      </c>
      <c r="J7" s="103">
        <v>3456</v>
      </c>
      <c r="K7" s="15">
        <v>235052</v>
      </c>
    </row>
    <row r="8" spans="1:11" ht="17.100000000000001" customHeight="1" x14ac:dyDescent="0.25">
      <c r="A8" s="5" t="s">
        <v>12</v>
      </c>
      <c r="B8" s="31" t="s">
        <v>2473</v>
      </c>
      <c r="C8" s="2">
        <v>691008141</v>
      </c>
      <c r="D8" s="2" t="s">
        <v>2474</v>
      </c>
      <c r="E8" s="6">
        <v>1</v>
      </c>
      <c r="F8" s="67">
        <v>0.40300000000000002</v>
      </c>
      <c r="G8" s="41">
        <v>0.26900000000000002</v>
      </c>
      <c r="H8" s="99">
        <v>103035</v>
      </c>
      <c r="I8" s="103">
        <v>35032</v>
      </c>
      <c r="J8" s="103">
        <v>2060</v>
      </c>
      <c r="K8" s="15">
        <v>140127</v>
      </c>
    </row>
    <row r="9" spans="1:11" ht="17.100000000000001" customHeight="1" x14ac:dyDescent="0.25">
      <c r="A9" s="5" t="s">
        <v>15</v>
      </c>
      <c r="B9" s="85" t="s">
        <v>2475</v>
      </c>
      <c r="C9" s="2">
        <v>691011346</v>
      </c>
      <c r="D9" s="2" t="s">
        <v>2476</v>
      </c>
      <c r="E9" s="6">
        <v>2</v>
      </c>
      <c r="F9" s="67">
        <v>0.80600000000000005</v>
      </c>
      <c r="G9" s="41">
        <v>0.53700000000000003</v>
      </c>
      <c r="H9" s="99">
        <v>206070</v>
      </c>
      <c r="I9" s="103">
        <v>70064</v>
      </c>
      <c r="J9" s="103">
        <v>4121</v>
      </c>
      <c r="K9" s="15">
        <v>280255</v>
      </c>
    </row>
    <row r="10" spans="1:11" ht="17.100000000000001" customHeight="1" x14ac:dyDescent="0.25">
      <c r="A10" s="5" t="s">
        <v>18</v>
      </c>
      <c r="B10" s="31" t="s">
        <v>2477</v>
      </c>
      <c r="C10" s="2">
        <v>691012776</v>
      </c>
      <c r="D10" s="2" t="s">
        <v>2478</v>
      </c>
      <c r="E10" s="6">
        <v>1</v>
      </c>
      <c r="F10" s="67">
        <v>0.40300000000000002</v>
      </c>
      <c r="G10" s="41">
        <v>0.26900000000000002</v>
      </c>
      <c r="H10" s="99">
        <v>103035</v>
      </c>
      <c r="I10" s="103">
        <v>35032</v>
      </c>
      <c r="J10" s="103">
        <v>2060</v>
      </c>
      <c r="K10" s="15">
        <v>140127</v>
      </c>
    </row>
    <row r="11" spans="1:11" ht="17.100000000000001" customHeight="1" x14ac:dyDescent="0.25">
      <c r="A11" s="5" t="s">
        <v>21</v>
      </c>
      <c r="B11" s="31" t="s">
        <v>2479</v>
      </c>
      <c r="C11" s="2">
        <v>600138127</v>
      </c>
      <c r="D11" s="2" t="s">
        <v>2480</v>
      </c>
      <c r="E11" s="6">
        <v>3</v>
      </c>
      <c r="F11" s="67">
        <v>0.33500000000000002</v>
      </c>
      <c r="G11" s="41">
        <v>0.223</v>
      </c>
      <c r="H11" s="99">
        <v>85650</v>
      </c>
      <c r="I11" s="103">
        <v>29121</v>
      </c>
      <c r="J11" s="103">
        <v>1713</v>
      </c>
      <c r="K11" s="15">
        <v>116484</v>
      </c>
    </row>
    <row r="12" spans="1:11" ht="17.100000000000001" customHeight="1" x14ac:dyDescent="0.25">
      <c r="A12" s="5" t="s">
        <v>24</v>
      </c>
      <c r="B12" s="31" t="s">
        <v>2481</v>
      </c>
      <c r="C12" s="2">
        <v>600131416</v>
      </c>
      <c r="D12" s="2" t="s">
        <v>2482</v>
      </c>
      <c r="E12" s="6">
        <v>1</v>
      </c>
      <c r="F12" s="67">
        <v>0.22500000000000001</v>
      </c>
      <c r="G12" s="41">
        <v>0.15</v>
      </c>
      <c r="H12" s="99">
        <v>57526</v>
      </c>
      <c r="I12" s="103">
        <v>19559</v>
      </c>
      <c r="J12" s="103">
        <v>1150</v>
      </c>
      <c r="K12" s="15">
        <v>78235</v>
      </c>
    </row>
    <row r="13" spans="1:11" ht="17.100000000000001" customHeight="1" x14ac:dyDescent="0.25">
      <c r="A13" s="5" t="s">
        <v>27</v>
      </c>
      <c r="B13" s="31" t="s">
        <v>2483</v>
      </c>
      <c r="C13" s="2">
        <v>600131157</v>
      </c>
      <c r="D13" s="2" t="s">
        <v>2484</v>
      </c>
      <c r="E13" s="6">
        <v>2</v>
      </c>
      <c r="F13" s="67">
        <v>0.50800000000000001</v>
      </c>
      <c r="G13" s="41">
        <v>0.33900000000000002</v>
      </c>
      <c r="H13" s="99">
        <v>129881</v>
      </c>
      <c r="I13" s="103">
        <v>44160</v>
      </c>
      <c r="J13" s="103">
        <v>2597</v>
      </c>
      <c r="K13" s="15">
        <v>176638</v>
      </c>
    </row>
    <row r="14" spans="1:11" ht="17.100000000000001" customHeight="1" x14ac:dyDescent="0.25">
      <c r="A14" s="5" t="s">
        <v>30</v>
      </c>
      <c r="B14" s="31" t="s">
        <v>2485</v>
      </c>
      <c r="C14" s="2">
        <v>600138381</v>
      </c>
      <c r="D14" s="2" t="s">
        <v>2486</v>
      </c>
      <c r="E14" s="6">
        <v>1</v>
      </c>
      <c r="F14" s="67">
        <v>0.3548</v>
      </c>
      <c r="G14" s="41">
        <v>0.23699999999999999</v>
      </c>
      <c r="H14" s="99">
        <v>90712</v>
      </c>
      <c r="I14" s="103">
        <v>30842</v>
      </c>
      <c r="J14" s="103">
        <v>1814</v>
      </c>
      <c r="K14" s="15">
        <v>123368</v>
      </c>
    </row>
    <row r="15" spans="1:11" ht="17.100000000000001" customHeight="1" x14ac:dyDescent="0.25">
      <c r="A15" s="5" t="s">
        <v>33</v>
      </c>
      <c r="B15" s="31" t="s">
        <v>2487</v>
      </c>
      <c r="C15" s="2">
        <v>600141799</v>
      </c>
      <c r="D15" s="2" t="s">
        <v>2488</v>
      </c>
      <c r="E15" s="6">
        <v>5</v>
      </c>
      <c r="F15" s="67">
        <v>2</v>
      </c>
      <c r="G15" s="41">
        <v>1.333</v>
      </c>
      <c r="H15" s="99">
        <v>511341</v>
      </c>
      <c r="I15" s="103">
        <v>173856</v>
      </c>
      <c r="J15" s="103">
        <v>10226</v>
      </c>
      <c r="K15" s="15">
        <v>695423</v>
      </c>
    </row>
    <row r="16" spans="1:11" ht="17.100000000000001" customHeight="1" x14ac:dyDescent="0.25">
      <c r="A16" s="5" t="s">
        <v>36</v>
      </c>
      <c r="B16" s="31" t="s">
        <v>2489</v>
      </c>
      <c r="C16" s="2">
        <v>600135900</v>
      </c>
      <c r="D16" s="2" t="s">
        <v>2490</v>
      </c>
      <c r="E16" s="6">
        <v>1</v>
      </c>
      <c r="F16" s="67">
        <v>0.113</v>
      </c>
      <c r="G16" s="41">
        <v>7.4999999999999997E-2</v>
      </c>
      <c r="H16" s="99">
        <v>28891</v>
      </c>
      <c r="I16" s="103">
        <v>9823</v>
      </c>
      <c r="J16" s="103">
        <v>577</v>
      </c>
      <c r="K16" s="15">
        <v>39291</v>
      </c>
    </row>
    <row r="17" spans="1:11" ht="17.100000000000001" customHeight="1" x14ac:dyDescent="0.25">
      <c r="A17" s="5" t="s">
        <v>39</v>
      </c>
      <c r="B17" s="31" t="s">
        <v>2491</v>
      </c>
      <c r="C17" s="2">
        <v>600135934</v>
      </c>
      <c r="D17" s="2" t="s">
        <v>2492</v>
      </c>
      <c r="E17" s="6">
        <v>6</v>
      </c>
      <c r="F17" s="67">
        <v>0.65</v>
      </c>
      <c r="G17" s="41">
        <v>0.433</v>
      </c>
      <c r="H17" s="99">
        <v>166186</v>
      </c>
      <c r="I17" s="103">
        <v>56503</v>
      </c>
      <c r="J17" s="103">
        <v>3323</v>
      </c>
      <c r="K17" s="15">
        <v>226012</v>
      </c>
    </row>
    <row r="18" spans="1:11" ht="17.100000000000001" customHeight="1" x14ac:dyDescent="0.25">
      <c r="A18" s="5" t="s">
        <v>42</v>
      </c>
      <c r="B18" s="31" t="s">
        <v>2493</v>
      </c>
      <c r="C18" s="2">
        <v>600135942</v>
      </c>
      <c r="D18" s="2" t="s">
        <v>2494</v>
      </c>
      <c r="E18" s="6">
        <v>4</v>
      </c>
      <c r="F18" s="67">
        <v>0.80300000000000005</v>
      </c>
      <c r="G18" s="41">
        <v>0.53500000000000003</v>
      </c>
      <c r="H18" s="99">
        <v>205303</v>
      </c>
      <c r="I18" s="103">
        <v>69803</v>
      </c>
      <c r="J18" s="103">
        <v>4106</v>
      </c>
      <c r="K18" s="15">
        <v>279212</v>
      </c>
    </row>
    <row r="19" spans="1:11" ht="17.100000000000001" customHeight="1" x14ac:dyDescent="0.25">
      <c r="A19" s="5" t="s">
        <v>45</v>
      </c>
      <c r="B19" s="31" t="s">
        <v>2495</v>
      </c>
      <c r="C19" s="2">
        <v>600135951</v>
      </c>
      <c r="D19" s="2" t="s">
        <v>2496</v>
      </c>
      <c r="E19" s="6">
        <v>7</v>
      </c>
      <c r="F19" s="67">
        <v>1.103</v>
      </c>
      <c r="G19" s="41">
        <v>0.73499999999999999</v>
      </c>
      <c r="H19" s="99">
        <v>282004</v>
      </c>
      <c r="I19" s="103">
        <v>95881</v>
      </c>
      <c r="J19" s="103">
        <v>5640</v>
      </c>
      <c r="K19" s="15">
        <v>383525</v>
      </c>
    </row>
    <row r="20" spans="1:11" ht="17.100000000000001" customHeight="1" x14ac:dyDescent="0.25">
      <c r="A20" s="5" t="s">
        <v>48</v>
      </c>
      <c r="B20" s="31" t="s">
        <v>2497</v>
      </c>
      <c r="C20" s="2">
        <v>600135969</v>
      </c>
      <c r="D20" s="2" t="s">
        <v>2498</v>
      </c>
      <c r="E20" s="6">
        <v>1</v>
      </c>
      <c r="F20" s="67">
        <v>0.40300000000000002</v>
      </c>
      <c r="G20" s="41">
        <v>0.26900000000000002</v>
      </c>
      <c r="H20" s="99">
        <v>103035</v>
      </c>
      <c r="I20" s="103">
        <v>35032</v>
      </c>
      <c r="J20" s="103">
        <v>2060</v>
      </c>
      <c r="K20" s="15">
        <v>140127</v>
      </c>
    </row>
    <row r="21" spans="1:11" ht="17.100000000000001" customHeight="1" x14ac:dyDescent="0.25">
      <c r="A21" s="5" t="s">
        <v>51</v>
      </c>
      <c r="B21" s="31" t="s">
        <v>2499</v>
      </c>
      <c r="C21" s="2">
        <v>600135977</v>
      </c>
      <c r="D21" s="2" t="s">
        <v>2500</v>
      </c>
      <c r="E21" s="6">
        <v>1</v>
      </c>
      <c r="F21" s="67">
        <v>0.40300000000000002</v>
      </c>
      <c r="G21" s="41">
        <v>0.26900000000000002</v>
      </c>
      <c r="H21" s="99">
        <v>103035</v>
      </c>
      <c r="I21" s="103">
        <v>35032</v>
      </c>
      <c r="J21" s="103">
        <v>2060</v>
      </c>
      <c r="K21" s="15">
        <v>140127</v>
      </c>
    </row>
    <row r="22" spans="1:11" ht="17.100000000000001" customHeight="1" x14ac:dyDescent="0.25">
      <c r="A22" s="5" t="s">
        <v>54</v>
      </c>
      <c r="B22" s="31" t="s">
        <v>2501</v>
      </c>
      <c r="C22" s="2">
        <v>600133605</v>
      </c>
      <c r="D22" s="2" t="s">
        <v>2502</v>
      </c>
      <c r="E22" s="6">
        <v>1</v>
      </c>
      <c r="F22" s="67">
        <v>0.40300000000000002</v>
      </c>
      <c r="G22" s="41">
        <v>0.26900000000000002</v>
      </c>
      <c r="H22" s="99">
        <v>103035</v>
      </c>
      <c r="I22" s="103">
        <v>35032</v>
      </c>
      <c r="J22" s="103">
        <v>2060</v>
      </c>
      <c r="K22" s="15">
        <v>140127</v>
      </c>
    </row>
    <row r="23" spans="1:11" ht="17.100000000000001" customHeight="1" x14ac:dyDescent="0.25">
      <c r="A23" s="5" t="s">
        <v>57</v>
      </c>
      <c r="B23" s="31" t="s">
        <v>2503</v>
      </c>
      <c r="C23" s="2">
        <v>600135373</v>
      </c>
      <c r="D23" s="2" t="s">
        <v>2504</v>
      </c>
      <c r="E23" s="6">
        <v>5</v>
      </c>
      <c r="F23" s="67">
        <v>1.046</v>
      </c>
      <c r="G23" s="41">
        <v>0.69699999999999995</v>
      </c>
      <c r="H23" s="99">
        <v>267431</v>
      </c>
      <c r="I23" s="103">
        <v>90927</v>
      </c>
      <c r="J23" s="103">
        <v>5348</v>
      </c>
      <c r="K23" s="15">
        <v>363706</v>
      </c>
    </row>
    <row r="24" spans="1:11" ht="17.100000000000001" customHeight="1" x14ac:dyDescent="0.25">
      <c r="A24" s="5" t="s">
        <v>60</v>
      </c>
      <c r="B24" s="31" t="s">
        <v>2505</v>
      </c>
      <c r="C24" s="2">
        <v>600133354</v>
      </c>
      <c r="D24" s="2" t="s">
        <v>2506</v>
      </c>
      <c r="E24" s="6">
        <v>2</v>
      </c>
      <c r="F24" s="67">
        <v>0.80600000000000005</v>
      </c>
      <c r="G24" s="41">
        <v>0.53700000000000003</v>
      </c>
      <c r="H24" s="99">
        <v>206070</v>
      </c>
      <c r="I24" s="103">
        <v>70064</v>
      </c>
      <c r="J24" s="103">
        <v>4121</v>
      </c>
      <c r="K24" s="15">
        <v>280255</v>
      </c>
    </row>
    <row r="25" spans="1:11" ht="17.100000000000001" customHeight="1" x14ac:dyDescent="0.25">
      <c r="A25" s="5" t="s">
        <v>63</v>
      </c>
      <c r="B25" s="31" t="s">
        <v>2507</v>
      </c>
      <c r="C25" s="2">
        <v>600132536</v>
      </c>
      <c r="D25" s="2" t="s">
        <v>2508</v>
      </c>
      <c r="E25" s="6">
        <v>1</v>
      </c>
      <c r="F25" s="67">
        <v>0.40300000000000002</v>
      </c>
      <c r="G25" s="41">
        <v>0.26900000000000002</v>
      </c>
      <c r="H25" s="99">
        <v>103035</v>
      </c>
      <c r="I25" s="103">
        <v>35032</v>
      </c>
      <c r="J25" s="103">
        <v>2060</v>
      </c>
      <c r="K25" s="15">
        <v>140127</v>
      </c>
    </row>
    <row r="26" spans="1:11" ht="17.100000000000001" customHeight="1" x14ac:dyDescent="0.25">
      <c r="A26" s="5" t="s">
        <v>66</v>
      </c>
      <c r="B26" s="31" t="s">
        <v>2509</v>
      </c>
      <c r="C26" s="2">
        <v>600138283</v>
      </c>
      <c r="D26" s="2" t="s">
        <v>2510</v>
      </c>
      <c r="E26" s="6">
        <v>5</v>
      </c>
      <c r="F26" s="67">
        <v>0.77400000000000002</v>
      </c>
      <c r="G26" s="41">
        <v>0.51600000000000001</v>
      </c>
      <c r="H26" s="99">
        <v>197889</v>
      </c>
      <c r="I26" s="103">
        <v>67282</v>
      </c>
      <c r="J26" s="103">
        <v>3957</v>
      </c>
      <c r="K26" s="15">
        <v>269128</v>
      </c>
    </row>
    <row r="27" spans="1:11" ht="17.100000000000001" customHeight="1" x14ac:dyDescent="0.25">
      <c r="A27" s="5" t="s">
        <v>69</v>
      </c>
      <c r="B27" s="31" t="s">
        <v>2511</v>
      </c>
      <c r="C27" s="2">
        <v>600136361</v>
      </c>
      <c r="D27" s="2" t="s">
        <v>2512</v>
      </c>
      <c r="E27" s="6">
        <v>3</v>
      </c>
      <c r="F27" s="67">
        <v>0.69099999999999995</v>
      </c>
      <c r="G27" s="41">
        <v>0.46100000000000002</v>
      </c>
      <c r="H27" s="99">
        <v>176668</v>
      </c>
      <c r="I27" s="103">
        <v>60067</v>
      </c>
      <c r="J27" s="103">
        <v>3533</v>
      </c>
      <c r="K27" s="15">
        <v>240268</v>
      </c>
    </row>
    <row r="28" spans="1:11" ht="17.100000000000001" customHeight="1" x14ac:dyDescent="0.25">
      <c r="A28" s="5" t="s">
        <v>72</v>
      </c>
      <c r="B28" s="31" t="s">
        <v>2513</v>
      </c>
      <c r="C28" s="2">
        <v>600131084</v>
      </c>
      <c r="D28" s="2" t="s">
        <v>2514</v>
      </c>
      <c r="E28" s="6">
        <v>3</v>
      </c>
      <c r="F28" s="67">
        <v>1.2090000000000001</v>
      </c>
      <c r="G28" s="41">
        <v>0.80600000000000005</v>
      </c>
      <c r="H28" s="99">
        <v>309106</v>
      </c>
      <c r="I28" s="103">
        <v>105096</v>
      </c>
      <c r="J28" s="103">
        <v>6182</v>
      </c>
      <c r="K28" s="15">
        <v>420384</v>
      </c>
    </row>
    <row r="29" spans="1:11" ht="17.100000000000001" customHeight="1" x14ac:dyDescent="0.25">
      <c r="A29" s="5" t="s">
        <v>75</v>
      </c>
      <c r="B29" s="31" t="s">
        <v>2515</v>
      </c>
      <c r="C29" s="2">
        <v>600133966</v>
      </c>
      <c r="D29" s="2" t="s">
        <v>2516</v>
      </c>
      <c r="E29" s="6">
        <v>3</v>
      </c>
      <c r="F29" s="67">
        <v>0.91</v>
      </c>
      <c r="G29" s="41">
        <v>0.60699999999999998</v>
      </c>
      <c r="H29" s="99">
        <v>232660</v>
      </c>
      <c r="I29" s="103">
        <v>79104</v>
      </c>
      <c r="J29" s="103">
        <v>4653</v>
      </c>
      <c r="K29" s="15">
        <v>316417</v>
      </c>
    </row>
    <row r="30" spans="1:11" ht="17.100000000000001" customHeight="1" x14ac:dyDescent="0.25">
      <c r="A30" s="5" t="s">
        <v>78</v>
      </c>
      <c r="B30" s="31" t="s">
        <v>2517</v>
      </c>
      <c r="C30" s="2">
        <v>600135594</v>
      </c>
      <c r="D30" s="2" t="s">
        <v>2518</v>
      </c>
      <c r="E30" s="6">
        <v>1</v>
      </c>
      <c r="F30" s="67">
        <v>0.40300000000000002</v>
      </c>
      <c r="G30" s="41">
        <v>0.26900000000000002</v>
      </c>
      <c r="H30" s="99">
        <v>103035</v>
      </c>
      <c r="I30" s="103">
        <v>35032</v>
      </c>
      <c r="J30" s="103">
        <v>2060</v>
      </c>
      <c r="K30" s="15">
        <v>140127</v>
      </c>
    </row>
    <row r="31" spans="1:11" ht="17.100000000000001" customHeight="1" x14ac:dyDescent="0.25">
      <c r="A31" s="5" t="s">
        <v>81</v>
      </c>
      <c r="B31" s="31" t="s">
        <v>2519</v>
      </c>
      <c r="C31" s="2">
        <v>600135713</v>
      </c>
      <c r="D31" s="2" t="s">
        <v>2520</v>
      </c>
      <c r="E31" s="6">
        <v>6</v>
      </c>
      <c r="F31" s="67">
        <v>1.75</v>
      </c>
      <c r="G31" s="41">
        <v>1.167</v>
      </c>
      <c r="H31" s="99">
        <v>447423</v>
      </c>
      <c r="I31" s="103">
        <v>152124</v>
      </c>
      <c r="J31" s="103">
        <v>8948</v>
      </c>
      <c r="K31" s="15">
        <v>608495</v>
      </c>
    </row>
    <row r="32" spans="1:11" ht="17.100000000000001" customHeight="1" x14ac:dyDescent="0.25">
      <c r="A32" s="5" t="s">
        <v>84</v>
      </c>
      <c r="B32" s="31" t="s">
        <v>2521</v>
      </c>
      <c r="C32" s="2">
        <v>600134784</v>
      </c>
      <c r="D32" s="2" t="s">
        <v>2522</v>
      </c>
      <c r="E32" s="6">
        <v>3</v>
      </c>
      <c r="F32" s="67">
        <v>0.08</v>
      </c>
      <c r="G32" s="41">
        <v>5.2999999999999999E-2</v>
      </c>
      <c r="H32" s="99">
        <v>20454</v>
      </c>
      <c r="I32" s="103">
        <v>6954</v>
      </c>
      <c r="J32" s="103">
        <v>409</v>
      </c>
      <c r="K32" s="15">
        <v>27817</v>
      </c>
    </row>
    <row r="33" spans="1:11" ht="17.100000000000001" customHeight="1" x14ac:dyDescent="0.25">
      <c r="A33" s="5" t="s">
        <v>87</v>
      </c>
      <c r="B33" s="31" t="s">
        <v>2523</v>
      </c>
      <c r="C33" s="2">
        <v>600134750</v>
      </c>
      <c r="D33" s="2" t="s">
        <v>2524</v>
      </c>
      <c r="E33" s="6">
        <v>1</v>
      </c>
      <c r="F33" s="67">
        <v>7.0000000000000007E-2</v>
      </c>
      <c r="G33" s="41">
        <v>4.7E-2</v>
      </c>
      <c r="H33" s="99">
        <v>17897</v>
      </c>
      <c r="I33" s="103">
        <v>6085</v>
      </c>
      <c r="J33" s="103">
        <v>357</v>
      </c>
      <c r="K33" s="15">
        <v>24339</v>
      </c>
    </row>
    <row r="34" spans="1:11" ht="17.100000000000001" customHeight="1" x14ac:dyDescent="0.25">
      <c r="A34" s="5" t="s">
        <v>90</v>
      </c>
      <c r="B34" s="31" t="s">
        <v>2525</v>
      </c>
      <c r="C34" s="2">
        <v>600135705</v>
      </c>
      <c r="D34" s="2" t="s">
        <v>2526</v>
      </c>
      <c r="E34" s="6">
        <v>2</v>
      </c>
      <c r="F34" s="67">
        <v>0.64500000000000002</v>
      </c>
      <c r="G34" s="41">
        <v>0.43</v>
      </c>
      <c r="H34" s="99">
        <v>164907</v>
      </c>
      <c r="I34" s="103">
        <v>56068</v>
      </c>
      <c r="J34" s="103">
        <v>3298</v>
      </c>
      <c r="K34" s="15">
        <v>224273</v>
      </c>
    </row>
    <row r="35" spans="1:11" ht="17.100000000000001" customHeight="1" x14ac:dyDescent="0.25">
      <c r="A35" s="5" t="s">
        <v>93</v>
      </c>
      <c r="B35" s="85" t="s">
        <v>2527</v>
      </c>
      <c r="C35" s="2">
        <v>600136329</v>
      </c>
      <c r="D35" s="2" t="s">
        <v>2528</v>
      </c>
      <c r="E35" s="6">
        <v>5</v>
      </c>
      <c r="F35" s="67">
        <v>0.72899999999999998</v>
      </c>
      <c r="G35" s="41">
        <v>0.48599999999999999</v>
      </c>
      <c r="H35" s="99">
        <v>186384</v>
      </c>
      <c r="I35" s="103">
        <v>63371</v>
      </c>
      <c r="J35" s="103">
        <v>3727</v>
      </c>
      <c r="K35" s="15">
        <v>253482</v>
      </c>
    </row>
    <row r="36" spans="1:11" ht="17.100000000000001" customHeight="1" x14ac:dyDescent="0.25">
      <c r="A36" s="5" t="s">
        <v>96</v>
      </c>
      <c r="B36" s="31" t="s">
        <v>2529</v>
      </c>
      <c r="C36" s="2">
        <v>600135560</v>
      </c>
      <c r="D36" s="2" t="s">
        <v>2530</v>
      </c>
      <c r="E36" s="6">
        <v>3</v>
      </c>
      <c r="F36" s="67">
        <v>0.69</v>
      </c>
      <c r="G36" s="41">
        <v>0.46</v>
      </c>
      <c r="H36" s="99">
        <v>176413</v>
      </c>
      <c r="I36" s="103">
        <v>59980</v>
      </c>
      <c r="J36" s="103">
        <v>3528</v>
      </c>
      <c r="K36" s="15">
        <v>239921</v>
      </c>
    </row>
    <row r="37" spans="1:11" ht="17.100000000000001" customHeight="1" x14ac:dyDescent="0.25">
      <c r="A37" s="5" t="s">
        <v>99</v>
      </c>
      <c r="B37" s="31" t="s">
        <v>2531</v>
      </c>
      <c r="C37" s="2">
        <v>600135608</v>
      </c>
      <c r="D37" s="2" t="s">
        <v>2532</v>
      </c>
      <c r="E37" s="6">
        <v>1</v>
      </c>
      <c r="F37" s="67">
        <v>0.40300000000000002</v>
      </c>
      <c r="G37" s="41">
        <v>0.26900000000000002</v>
      </c>
      <c r="H37" s="99">
        <v>103035</v>
      </c>
      <c r="I37" s="103">
        <v>35032</v>
      </c>
      <c r="J37" s="103">
        <v>2060</v>
      </c>
      <c r="K37" s="15">
        <v>140127</v>
      </c>
    </row>
    <row r="38" spans="1:11" ht="17.100000000000001" customHeight="1" x14ac:dyDescent="0.25">
      <c r="A38" s="5" t="s">
        <v>102</v>
      </c>
      <c r="B38" s="31" t="s">
        <v>2533</v>
      </c>
      <c r="C38" s="2">
        <v>600135136</v>
      </c>
      <c r="D38" s="2" t="s">
        <v>2534</v>
      </c>
      <c r="E38" s="6">
        <v>1</v>
      </c>
      <c r="F38" s="67">
        <v>0.40300000000000002</v>
      </c>
      <c r="G38" s="41">
        <v>0.26900000000000002</v>
      </c>
      <c r="H38" s="99">
        <v>103035</v>
      </c>
      <c r="I38" s="103">
        <v>35032</v>
      </c>
      <c r="J38" s="103">
        <v>2060</v>
      </c>
      <c r="K38" s="15">
        <v>140127</v>
      </c>
    </row>
    <row r="39" spans="1:11" ht="17.100000000000001" customHeight="1" x14ac:dyDescent="0.25">
      <c r="A39" s="5" t="s">
        <v>105</v>
      </c>
      <c r="B39" s="31" t="s">
        <v>2535</v>
      </c>
      <c r="C39" s="2">
        <v>600145123</v>
      </c>
      <c r="D39" s="2" t="s">
        <v>2536</v>
      </c>
      <c r="E39" s="6">
        <v>5</v>
      </c>
      <c r="F39" s="67">
        <v>1.2090000000000001</v>
      </c>
      <c r="G39" s="41">
        <v>0.80600000000000005</v>
      </c>
      <c r="H39" s="99">
        <v>309106</v>
      </c>
      <c r="I39" s="103">
        <v>105096</v>
      </c>
      <c r="J39" s="103">
        <v>6182</v>
      </c>
      <c r="K39" s="15">
        <v>420384</v>
      </c>
    </row>
    <row r="40" spans="1:11" ht="17.100000000000001" customHeight="1" x14ac:dyDescent="0.25">
      <c r="A40" s="5" t="s">
        <v>108</v>
      </c>
      <c r="B40" s="31" t="s">
        <v>2537</v>
      </c>
      <c r="C40" s="2">
        <v>600144101</v>
      </c>
      <c r="D40" s="2" t="s">
        <v>2538</v>
      </c>
      <c r="E40" s="6">
        <v>7</v>
      </c>
      <c r="F40" s="67">
        <v>1.95</v>
      </c>
      <c r="G40" s="41">
        <v>1.3</v>
      </c>
      <c r="H40" s="99">
        <v>498557</v>
      </c>
      <c r="I40" s="103">
        <v>169509</v>
      </c>
      <c r="J40" s="103">
        <v>9971</v>
      </c>
      <c r="K40" s="15">
        <v>678037</v>
      </c>
    </row>
    <row r="41" spans="1:11" ht="17.100000000000001" customHeight="1" x14ac:dyDescent="0.25">
      <c r="A41" s="5" t="s">
        <v>111</v>
      </c>
      <c r="B41" s="31" t="s">
        <v>2539</v>
      </c>
      <c r="C41" s="2">
        <v>600137627</v>
      </c>
      <c r="D41" s="2" t="s">
        <v>2540</v>
      </c>
      <c r="E41" s="6">
        <v>3</v>
      </c>
      <c r="F41" s="67">
        <v>1</v>
      </c>
      <c r="G41" s="41">
        <v>0.66700000000000004</v>
      </c>
      <c r="H41" s="99">
        <v>255670</v>
      </c>
      <c r="I41" s="103">
        <v>86928</v>
      </c>
      <c r="J41" s="103">
        <v>5113</v>
      </c>
      <c r="K41" s="15">
        <v>347711</v>
      </c>
    </row>
    <row r="42" spans="1:11" ht="17.100000000000001" customHeight="1" x14ac:dyDescent="0.25">
      <c r="A42" s="5" t="s">
        <v>114</v>
      </c>
      <c r="B42" s="31" t="s">
        <v>2541</v>
      </c>
      <c r="C42" s="2">
        <v>600137619</v>
      </c>
      <c r="D42" s="2" t="s">
        <v>2542</v>
      </c>
      <c r="E42" s="6">
        <v>4</v>
      </c>
      <c r="F42" s="67">
        <v>1.347</v>
      </c>
      <c r="G42" s="41">
        <v>0.89800000000000002</v>
      </c>
      <c r="H42" s="99">
        <v>344388</v>
      </c>
      <c r="I42" s="103">
        <v>117092</v>
      </c>
      <c r="J42" s="103">
        <v>6887</v>
      </c>
      <c r="K42" s="15">
        <v>468367</v>
      </c>
    </row>
    <row r="43" spans="1:11" ht="17.100000000000001" customHeight="1" x14ac:dyDescent="0.25">
      <c r="A43" s="5" t="s">
        <v>117</v>
      </c>
      <c r="B43" s="31" t="s">
        <v>2543</v>
      </c>
      <c r="C43" s="2">
        <v>600136680</v>
      </c>
      <c r="D43" s="2" t="s">
        <v>2544</v>
      </c>
      <c r="E43" s="6">
        <v>5</v>
      </c>
      <c r="F43" s="67">
        <v>0.82</v>
      </c>
      <c r="G43" s="41">
        <v>0.54700000000000004</v>
      </c>
      <c r="H43" s="99">
        <v>209650</v>
      </c>
      <c r="I43" s="103">
        <v>71281</v>
      </c>
      <c r="J43" s="103">
        <v>4193</v>
      </c>
      <c r="K43" s="15">
        <v>285124</v>
      </c>
    </row>
    <row r="44" spans="1:11" ht="17.100000000000001" customHeight="1" x14ac:dyDescent="0.25">
      <c r="A44" s="5" t="s">
        <v>120</v>
      </c>
      <c r="B44" s="31" t="s">
        <v>2545</v>
      </c>
      <c r="C44" s="2">
        <v>600136531</v>
      </c>
      <c r="D44" s="2" t="s">
        <v>2546</v>
      </c>
      <c r="E44" s="6">
        <v>4</v>
      </c>
      <c r="F44" s="67">
        <v>0.97199999999999998</v>
      </c>
      <c r="G44" s="41">
        <v>0.64800000000000002</v>
      </c>
      <c r="H44" s="99">
        <v>248512</v>
      </c>
      <c r="I44" s="103">
        <v>84494</v>
      </c>
      <c r="J44" s="103">
        <v>4970</v>
      </c>
      <c r="K44" s="15">
        <v>337976</v>
      </c>
    </row>
    <row r="45" spans="1:11" ht="17.100000000000001" customHeight="1" x14ac:dyDescent="0.25">
      <c r="A45" s="5" t="s">
        <v>123</v>
      </c>
      <c r="B45" s="31" t="s">
        <v>2547</v>
      </c>
      <c r="C45" s="2">
        <v>600136523</v>
      </c>
      <c r="D45" s="2" t="s">
        <v>2548</v>
      </c>
      <c r="E45" s="6">
        <v>7</v>
      </c>
      <c r="F45" s="67">
        <v>1.2090000000000001</v>
      </c>
      <c r="G45" s="41">
        <v>0.80600000000000005</v>
      </c>
      <c r="H45" s="99">
        <v>309106</v>
      </c>
      <c r="I45" s="103">
        <v>105096</v>
      </c>
      <c r="J45" s="103">
        <v>6182</v>
      </c>
      <c r="K45" s="15">
        <v>420384</v>
      </c>
    </row>
    <row r="46" spans="1:11" ht="17.100000000000001" customHeight="1" x14ac:dyDescent="0.25">
      <c r="A46" s="5" t="s">
        <v>126</v>
      </c>
      <c r="B46" s="31" t="s">
        <v>2549</v>
      </c>
      <c r="C46" s="2">
        <v>600131491</v>
      </c>
      <c r="D46" s="2" t="s">
        <v>2550</v>
      </c>
      <c r="E46" s="6">
        <v>1</v>
      </c>
      <c r="F46" s="67">
        <v>0.40300000000000002</v>
      </c>
      <c r="G46" s="41">
        <v>0.26900000000000002</v>
      </c>
      <c r="H46" s="99">
        <v>103035</v>
      </c>
      <c r="I46" s="103">
        <v>35032</v>
      </c>
      <c r="J46" s="103">
        <v>2060</v>
      </c>
      <c r="K46" s="15">
        <v>140127</v>
      </c>
    </row>
    <row r="47" spans="1:11" ht="17.100000000000001" customHeight="1" x14ac:dyDescent="0.25">
      <c r="A47" s="5" t="s">
        <v>129</v>
      </c>
      <c r="B47" s="31" t="s">
        <v>2551</v>
      </c>
      <c r="C47" s="2">
        <v>600131513</v>
      </c>
      <c r="D47" s="2" t="s">
        <v>2552</v>
      </c>
      <c r="E47" s="6">
        <v>2</v>
      </c>
      <c r="F47" s="67">
        <v>0.80600000000000005</v>
      </c>
      <c r="G47" s="41">
        <v>0.53700000000000003</v>
      </c>
      <c r="H47" s="99">
        <v>206070</v>
      </c>
      <c r="I47" s="103">
        <v>70064</v>
      </c>
      <c r="J47" s="103">
        <v>4121</v>
      </c>
      <c r="K47" s="15">
        <v>280255</v>
      </c>
    </row>
    <row r="48" spans="1:11" ht="17.100000000000001" customHeight="1" x14ac:dyDescent="0.25">
      <c r="A48" s="5" t="s">
        <v>132</v>
      </c>
      <c r="B48" s="31" t="s">
        <v>2553</v>
      </c>
      <c r="C48" s="2">
        <v>600144551</v>
      </c>
      <c r="D48" s="2" t="s">
        <v>2554</v>
      </c>
      <c r="E48" s="6">
        <v>1</v>
      </c>
      <c r="F48" s="67">
        <v>0.24099999999999999</v>
      </c>
      <c r="G48" s="41">
        <v>0.161</v>
      </c>
      <c r="H48" s="99">
        <v>61617</v>
      </c>
      <c r="I48" s="103">
        <v>20950</v>
      </c>
      <c r="J48" s="103">
        <v>1232</v>
      </c>
      <c r="K48" s="15">
        <v>83799</v>
      </c>
    </row>
    <row r="49" spans="1:11" ht="17.100000000000001" customHeight="1" x14ac:dyDescent="0.25">
      <c r="A49" s="5" t="s">
        <v>135</v>
      </c>
      <c r="B49" s="31" t="s">
        <v>2555</v>
      </c>
      <c r="C49" s="2">
        <v>600134504</v>
      </c>
      <c r="D49" s="2" t="s">
        <v>2556</v>
      </c>
      <c r="E49" s="6">
        <v>2</v>
      </c>
      <c r="F49" s="67">
        <v>0.80600000000000005</v>
      </c>
      <c r="G49" s="41">
        <v>0.53700000000000003</v>
      </c>
      <c r="H49" s="99">
        <v>206070</v>
      </c>
      <c r="I49" s="103">
        <v>70064</v>
      </c>
      <c r="J49" s="103">
        <v>4121</v>
      </c>
      <c r="K49" s="15">
        <v>280255</v>
      </c>
    </row>
    <row r="50" spans="1:11" ht="17.100000000000001" customHeight="1" x14ac:dyDescent="0.25">
      <c r="A50" s="5" t="s">
        <v>138</v>
      </c>
      <c r="B50" s="31" t="s">
        <v>2557</v>
      </c>
      <c r="C50" s="2">
        <v>600137732</v>
      </c>
      <c r="D50" s="2" t="s">
        <v>2558</v>
      </c>
      <c r="E50" s="6">
        <v>1</v>
      </c>
      <c r="F50" s="67">
        <v>0.24299999999999999</v>
      </c>
      <c r="G50" s="41">
        <v>0.16200000000000001</v>
      </c>
      <c r="H50" s="99">
        <v>62128</v>
      </c>
      <c r="I50" s="103">
        <v>21124</v>
      </c>
      <c r="J50" s="103">
        <v>1242</v>
      </c>
      <c r="K50" s="15">
        <v>84494</v>
      </c>
    </row>
    <row r="51" spans="1:11" ht="17.100000000000001" customHeight="1" x14ac:dyDescent="0.25">
      <c r="A51" s="5" t="s">
        <v>141</v>
      </c>
      <c r="B51" s="31" t="s">
        <v>2559</v>
      </c>
      <c r="C51" s="2">
        <v>600135811</v>
      </c>
      <c r="D51" s="2" t="s">
        <v>2560</v>
      </c>
      <c r="E51" s="6">
        <v>3</v>
      </c>
      <c r="F51" s="67">
        <v>1.2090000000000001</v>
      </c>
      <c r="G51" s="41">
        <v>0.80600000000000005</v>
      </c>
      <c r="H51" s="99">
        <v>309106</v>
      </c>
      <c r="I51" s="103">
        <v>105096</v>
      </c>
      <c r="J51" s="103">
        <v>6182</v>
      </c>
      <c r="K51" s="15">
        <v>420384</v>
      </c>
    </row>
    <row r="52" spans="1:11" ht="17.100000000000001" customHeight="1" x14ac:dyDescent="0.25">
      <c r="A52" s="5" t="s">
        <v>144</v>
      </c>
      <c r="B52" s="31" t="s">
        <v>2561</v>
      </c>
      <c r="C52" s="2">
        <v>600135829</v>
      </c>
      <c r="D52" s="2" t="s">
        <v>2562</v>
      </c>
      <c r="E52" s="6">
        <v>4</v>
      </c>
      <c r="F52" s="67">
        <v>1</v>
      </c>
      <c r="G52" s="41">
        <v>0.66700000000000004</v>
      </c>
      <c r="H52" s="99">
        <v>255670</v>
      </c>
      <c r="I52" s="103">
        <v>86928</v>
      </c>
      <c r="J52" s="103">
        <v>5113</v>
      </c>
      <c r="K52" s="15">
        <v>347711</v>
      </c>
    </row>
    <row r="53" spans="1:11" ht="17.100000000000001" customHeight="1" x14ac:dyDescent="0.25">
      <c r="A53" s="5" t="s">
        <v>147</v>
      </c>
      <c r="B53" s="31" t="s">
        <v>2563</v>
      </c>
      <c r="C53" s="2">
        <v>600135845</v>
      </c>
      <c r="D53" s="2" t="s">
        <v>2564</v>
      </c>
      <c r="E53" s="6">
        <v>5</v>
      </c>
      <c r="F53" s="67">
        <v>0.79300000000000004</v>
      </c>
      <c r="G53" s="41">
        <v>0.52900000000000003</v>
      </c>
      <c r="H53" s="99">
        <v>202747</v>
      </c>
      <c r="I53" s="103">
        <v>68934</v>
      </c>
      <c r="J53" s="103">
        <v>4054</v>
      </c>
      <c r="K53" s="15">
        <v>275735</v>
      </c>
    </row>
    <row r="54" spans="1:11" ht="17.100000000000001" customHeight="1" x14ac:dyDescent="0.25">
      <c r="A54" s="5" t="s">
        <v>150</v>
      </c>
      <c r="B54" s="31" t="s">
        <v>2565</v>
      </c>
      <c r="C54" s="2">
        <v>600144640</v>
      </c>
      <c r="D54" s="2" t="s">
        <v>2566</v>
      </c>
      <c r="E54" s="6">
        <v>1</v>
      </c>
      <c r="F54" s="67">
        <v>0.24099999999999999</v>
      </c>
      <c r="G54" s="41">
        <v>0.161</v>
      </c>
      <c r="H54" s="99">
        <v>61617</v>
      </c>
      <c r="I54" s="103">
        <v>20950</v>
      </c>
      <c r="J54" s="103">
        <v>1232</v>
      </c>
      <c r="K54" s="15">
        <v>83799</v>
      </c>
    </row>
    <row r="55" spans="1:11" ht="17.100000000000001" customHeight="1" x14ac:dyDescent="0.25">
      <c r="A55" s="5" t="s">
        <v>153</v>
      </c>
      <c r="B55" s="31" t="s">
        <v>2567</v>
      </c>
      <c r="C55" s="2">
        <v>600145115</v>
      </c>
      <c r="D55" s="2" t="s">
        <v>2568</v>
      </c>
      <c r="E55" s="6">
        <v>2</v>
      </c>
      <c r="F55" s="67">
        <v>0.80600000000000005</v>
      </c>
      <c r="G55" s="41">
        <v>0.53700000000000003</v>
      </c>
      <c r="H55" s="99">
        <v>206070</v>
      </c>
      <c r="I55" s="103">
        <v>70064</v>
      </c>
      <c r="J55" s="103">
        <v>4121</v>
      </c>
      <c r="K55" s="15">
        <v>280255</v>
      </c>
    </row>
    <row r="56" spans="1:11" ht="17.100000000000001" customHeight="1" x14ac:dyDescent="0.25">
      <c r="A56" s="5" t="s">
        <v>156</v>
      </c>
      <c r="B56" s="31" t="s">
        <v>2569</v>
      </c>
      <c r="C56" s="2">
        <v>600134377</v>
      </c>
      <c r="D56" s="2" t="s">
        <v>2570</v>
      </c>
      <c r="E56" s="6">
        <v>2</v>
      </c>
      <c r="F56" s="67">
        <v>0.49299999999999999</v>
      </c>
      <c r="G56" s="41">
        <v>0.32900000000000001</v>
      </c>
      <c r="H56" s="99">
        <v>126046</v>
      </c>
      <c r="I56" s="103">
        <v>42856</v>
      </c>
      <c r="J56" s="103">
        <v>2520</v>
      </c>
      <c r="K56" s="15">
        <v>171422</v>
      </c>
    </row>
    <row r="57" spans="1:11" ht="17.100000000000001" customHeight="1" x14ac:dyDescent="0.25">
      <c r="A57" s="5" t="s">
        <v>159</v>
      </c>
      <c r="B57" s="31" t="s">
        <v>2571</v>
      </c>
      <c r="C57" s="2">
        <v>600133672</v>
      </c>
      <c r="D57" s="2" t="s">
        <v>2572</v>
      </c>
      <c r="E57" s="6">
        <v>2</v>
      </c>
      <c r="F57" s="67">
        <v>0.15</v>
      </c>
      <c r="G57" s="41">
        <v>0.1</v>
      </c>
      <c r="H57" s="99">
        <v>38351</v>
      </c>
      <c r="I57" s="103">
        <v>13039</v>
      </c>
      <c r="J57" s="103">
        <v>767</v>
      </c>
      <c r="K57" s="15">
        <v>52157</v>
      </c>
    </row>
    <row r="58" spans="1:11" ht="17.100000000000001" customHeight="1" x14ac:dyDescent="0.25">
      <c r="A58" s="5" t="s">
        <v>162</v>
      </c>
      <c r="B58" s="31" t="s">
        <v>2573</v>
      </c>
      <c r="C58" s="2">
        <v>674000251</v>
      </c>
      <c r="D58" s="2" t="s">
        <v>2574</v>
      </c>
      <c r="E58" s="6">
        <v>1</v>
      </c>
      <c r="F58" s="67">
        <v>0.3</v>
      </c>
      <c r="G58" s="41">
        <v>0.2</v>
      </c>
      <c r="H58" s="99">
        <v>76701</v>
      </c>
      <c r="I58" s="103">
        <v>26078</v>
      </c>
      <c r="J58" s="103">
        <v>1534</v>
      </c>
      <c r="K58" s="15">
        <v>104313</v>
      </c>
    </row>
    <row r="59" spans="1:11" ht="17.100000000000001" customHeight="1" x14ac:dyDescent="0.25">
      <c r="A59" s="5" t="s">
        <v>165</v>
      </c>
      <c r="B59" s="31" t="s">
        <v>2575</v>
      </c>
      <c r="C59" s="2">
        <v>600133486</v>
      </c>
      <c r="D59" s="2" t="s">
        <v>2576</v>
      </c>
      <c r="E59" s="6">
        <v>1</v>
      </c>
      <c r="F59" s="67">
        <v>0.25</v>
      </c>
      <c r="G59" s="41">
        <v>0.16700000000000001</v>
      </c>
      <c r="H59" s="99">
        <v>63918</v>
      </c>
      <c r="I59" s="103">
        <v>21732</v>
      </c>
      <c r="J59" s="103">
        <v>1278</v>
      </c>
      <c r="K59" s="15">
        <v>86928</v>
      </c>
    </row>
    <row r="60" spans="1:11" ht="17.100000000000001" customHeight="1" x14ac:dyDescent="0.25">
      <c r="A60" s="5" t="s">
        <v>168</v>
      </c>
      <c r="B60" s="31" t="s">
        <v>2577</v>
      </c>
      <c r="C60" s="2">
        <v>600133320</v>
      </c>
      <c r="D60" s="2" t="s">
        <v>2578</v>
      </c>
      <c r="E60" s="6">
        <v>2</v>
      </c>
      <c r="F60" s="67">
        <v>0.22</v>
      </c>
      <c r="G60" s="41">
        <v>0.14699999999999999</v>
      </c>
      <c r="H60" s="99">
        <v>56247</v>
      </c>
      <c r="I60" s="103">
        <v>19124</v>
      </c>
      <c r="J60" s="103">
        <v>1124</v>
      </c>
      <c r="K60" s="15">
        <v>76495</v>
      </c>
    </row>
    <row r="61" spans="1:11" ht="17.100000000000001" customHeight="1" x14ac:dyDescent="0.25">
      <c r="A61" s="5" t="s">
        <v>171</v>
      </c>
      <c r="B61" s="31" t="s">
        <v>2579</v>
      </c>
      <c r="C61" s="2">
        <v>600133915</v>
      </c>
      <c r="D61" s="2" t="s">
        <v>2580</v>
      </c>
      <c r="E61" s="6">
        <v>2</v>
      </c>
      <c r="F61" s="67">
        <v>0.37</v>
      </c>
      <c r="G61" s="41">
        <v>0.247</v>
      </c>
      <c r="H61" s="99">
        <v>94598</v>
      </c>
      <c r="I61" s="103">
        <v>32163</v>
      </c>
      <c r="J61" s="103">
        <v>1891</v>
      </c>
      <c r="K61" s="15">
        <v>128652</v>
      </c>
    </row>
    <row r="62" spans="1:11" ht="17.100000000000001" customHeight="1" x14ac:dyDescent="0.25">
      <c r="A62" s="5" t="s">
        <v>174</v>
      </c>
      <c r="B62" s="31" t="s">
        <v>2581</v>
      </c>
      <c r="C62" s="2">
        <v>600131751</v>
      </c>
      <c r="D62" s="2" t="s">
        <v>2582</v>
      </c>
      <c r="E62" s="6">
        <v>1</v>
      </c>
      <c r="F62" s="67">
        <v>0.3</v>
      </c>
      <c r="G62" s="41">
        <v>0.2</v>
      </c>
      <c r="H62" s="99">
        <v>76701</v>
      </c>
      <c r="I62" s="103">
        <v>26078</v>
      </c>
      <c r="J62" s="103">
        <v>1534</v>
      </c>
      <c r="K62" s="15">
        <v>104313</v>
      </c>
    </row>
    <row r="63" spans="1:11" ht="17.100000000000001" customHeight="1" x14ac:dyDescent="0.25">
      <c r="A63" s="5" t="s">
        <v>177</v>
      </c>
      <c r="B63" s="31" t="s">
        <v>2583</v>
      </c>
      <c r="C63" s="2">
        <v>600144925</v>
      </c>
      <c r="D63" s="2" t="s">
        <v>2584</v>
      </c>
      <c r="E63" s="6">
        <v>1</v>
      </c>
      <c r="F63" s="67">
        <v>0.40300000000000002</v>
      </c>
      <c r="G63" s="41">
        <v>0.26900000000000002</v>
      </c>
      <c r="H63" s="99">
        <v>103035</v>
      </c>
      <c r="I63" s="103">
        <v>35032</v>
      </c>
      <c r="J63" s="103">
        <v>2060</v>
      </c>
      <c r="K63" s="15">
        <v>140127</v>
      </c>
    </row>
    <row r="64" spans="1:11" ht="17.100000000000001" customHeight="1" x14ac:dyDescent="0.25">
      <c r="A64" s="5" t="s">
        <v>180</v>
      </c>
      <c r="B64" s="31" t="s">
        <v>2585</v>
      </c>
      <c r="C64" s="2">
        <v>600131866</v>
      </c>
      <c r="D64" s="2" t="s">
        <v>2586</v>
      </c>
      <c r="E64" s="6">
        <v>2</v>
      </c>
      <c r="F64" s="67">
        <v>0.80600000000000005</v>
      </c>
      <c r="G64" s="41">
        <v>0.53700000000000003</v>
      </c>
      <c r="H64" s="99">
        <v>206070</v>
      </c>
      <c r="I64" s="103">
        <v>70064</v>
      </c>
      <c r="J64" s="103">
        <v>4121</v>
      </c>
      <c r="K64" s="15">
        <v>280255</v>
      </c>
    </row>
    <row r="65" spans="1:11" ht="17.100000000000001" customHeight="1" x14ac:dyDescent="0.25">
      <c r="A65" s="5" t="s">
        <v>183</v>
      </c>
      <c r="B65" s="31" t="s">
        <v>2587</v>
      </c>
      <c r="C65" s="2">
        <v>600133346</v>
      </c>
      <c r="D65" s="2" t="s">
        <v>2588</v>
      </c>
      <c r="E65" s="6">
        <v>1</v>
      </c>
      <c r="F65" s="67">
        <v>0.2</v>
      </c>
      <c r="G65" s="41">
        <v>0.13300000000000001</v>
      </c>
      <c r="H65" s="99">
        <v>51134</v>
      </c>
      <c r="I65" s="103">
        <v>17386</v>
      </c>
      <c r="J65" s="103">
        <v>1022</v>
      </c>
      <c r="K65" s="15">
        <v>69542</v>
      </c>
    </row>
    <row r="66" spans="1:11" ht="17.100000000000001" customHeight="1" x14ac:dyDescent="0.25">
      <c r="A66" s="5" t="s">
        <v>186</v>
      </c>
      <c r="B66" s="31" t="s">
        <v>2589</v>
      </c>
      <c r="C66" s="2">
        <v>600133931</v>
      </c>
      <c r="D66" s="2" t="s">
        <v>2590</v>
      </c>
      <c r="E66" s="6">
        <v>4</v>
      </c>
      <c r="F66" s="67">
        <v>1.371</v>
      </c>
      <c r="G66" s="41">
        <v>0.91400000000000003</v>
      </c>
      <c r="H66" s="99">
        <v>350524</v>
      </c>
      <c r="I66" s="103">
        <v>119178</v>
      </c>
      <c r="J66" s="103">
        <v>7010</v>
      </c>
      <c r="K66" s="15">
        <v>476712</v>
      </c>
    </row>
    <row r="67" spans="1:11" ht="17.100000000000001" customHeight="1" x14ac:dyDescent="0.25">
      <c r="A67" s="5" t="s">
        <v>189</v>
      </c>
      <c r="B67" s="31" t="s">
        <v>2591</v>
      </c>
      <c r="C67" s="2">
        <v>600145018</v>
      </c>
      <c r="D67" s="2" t="s">
        <v>2592</v>
      </c>
      <c r="E67" s="6">
        <v>2</v>
      </c>
      <c r="F67" s="67">
        <v>0.80600000000000005</v>
      </c>
      <c r="G67" s="41">
        <v>0.53700000000000003</v>
      </c>
      <c r="H67" s="99">
        <v>206070</v>
      </c>
      <c r="I67" s="103">
        <v>70064</v>
      </c>
      <c r="J67" s="103">
        <v>4121</v>
      </c>
      <c r="K67" s="15">
        <v>280255</v>
      </c>
    </row>
    <row r="68" spans="1:11" ht="17.100000000000001" customHeight="1" x14ac:dyDescent="0.25">
      <c r="A68" s="5" t="s">
        <v>192</v>
      </c>
      <c r="B68" s="31" t="s">
        <v>2593</v>
      </c>
      <c r="C68" s="2">
        <v>600144496</v>
      </c>
      <c r="D68" s="2" t="s">
        <v>2594</v>
      </c>
      <c r="E68" s="6">
        <v>4</v>
      </c>
      <c r="F68" s="67">
        <v>1.548</v>
      </c>
      <c r="G68" s="41">
        <v>1.032</v>
      </c>
      <c r="H68" s="99">
        <v>395778</v>
      </c>
      <c r="I68" s="103">
        <v>134565</v>
      </c>
      <c r="J68" s="103">
        <v>7915</v>
      </c>
      <c r="K68" s="15">
        <v>538258</v>
      </c>
    </row>
    <row r="69" spans="1:11" ht="17.100000000000001" customHeight="1" x14ac:dyDescent="0.25">
      <c r="A69" s="5" t="s">
        <v>195</v>
      </c>
      <c r="B69" s="31" t="s">
        <v>2595</v>
      </c>
      <c r="C69" s="2">
        <v>600141756</v>
      </c>
      <c r="D69" s="2" t="s">
        <v>2596</v>
      </c>
      <c r="E69" s="6">
        <v>2</v>
      </c>
      <c r="F69" s="67">
        <v>0.80600000000000005</v>
      </c>
      <c r="G69" s="41">
        <v>0.53700000000000003</v>
      </c>
      <c r="H69" s="99">
        <v>206070</v>
      </c>
      <c r="I69" s="103">
        <v>70064</v>
      </c>
      <c r="J69" s="103">
        <v>4121</v>
      </c>
      <c r="K69" s="15">
        <v>280255</v>
      </c>
    </row>
    <row r="70" spans="1:11" ht="17.100000000000001" customHeight="1" x14ac:dyDescent="0.25">
      <c r="A70" s="5" t="s">
        <v>198</v>
      </c>
      <c r="B70" s="31" t="s">
        <v>2597</v>
      </c>
      <c r="C70" s="2">
        <v>600133885</v>
      </c>
      <c r="D70" s="2" t="s">
        <v>2598</v>
      </c>
      <c r="E70" s="6">
        <v>3</v>
      </c>
      <c r="F70" s="67">
        <v>1</v>
      </c>
      <c r="G70" s="41">
        <v>0.66700000000000004</v>
      </c>
      <c r="H70" s="99">
        <v>255670</v>
      </c>
      <c r="I70" s="103">
        <v>86928</v>
      </c>
      <c r="J70" s="103">
        <v>5113</v>
      </c>
      <c r="K70" s="15">
        <v>347711</v>
      </c>
    </row>
    <row r="71" spans="1:11" ht="17.100000000000001" customHeight="1" x14ac:dyDescent="0.25">
      <c r="A71" s="5" t="s">
        <v>201</v>
      </c>
      <c r="B71" s="31" t="s">
        <v>2599</v>
      </c>
      <c r="C71" s="2">
        <v>600135161</v>
      </c>
      <c r="D71" s="2" t="s">
        <v>2600</v>
      </c>
      <c r="E71" s="6">
        <v>3</v>
      </c>
      <c r="F71" s="67">
        <v>1.2090000000000001</v>
      </c>
      <c r="G71" s="41">
        <v>0.80600000000000005</v>
      </c>
      <c r="H71" s="99">
        <v>309106</v>
      </c>
      <c r="I71" s="103">
        <v>105096</v>
      </c>
      <c r="J71" s="103">
        <v>6182</v>
      </c>
      <c r="K71" s="15">
        <v>420384</v>
      </c>
    </row>
    <row r="72" spans="1:11" ht="17.100000000000001" customHeight="1" x14ac:dyDescent="0.25">
      <c r="A72" s="5" t="s">
        <v>204</v>
      </c>
      <c r="B72" s="31" t="s">
        <v>2601</v>
      </c>
      <c r="C72" s="2">
        <v>600135047</v>
      </c>
      <c r="D72" s="2" t="s">
        <v>2602</v>
      </c>
      <c r="E72" s="6">
        <v>1</v>
      </c>
      <c r="F72" s="67">
        <v>0.13200000000000001</v>
      </c>
      <c r="G72" s="41">
        <v>8.7999999999999995E-2</v>
      </c>
      <c r="H72" s="99">
        <v>33748</v>
      </c>
      <c r="I72" s="103">
        <v>11474</v>
      </c>
      <c r="J72" s="103">
        <v>674</v>
      </c>
      <c r="K72" s="15">
        <v>45896</v>
      </c>
    </row>
    <row r="73" spans="1:11" ht="17.100000000000001" customHeight="1" x14ac:dyDescent="0.25">
      <c r="A73" s="5" t="s">
        <v>207</v>
      </c>
      <c r="B73" s="31" t="s">
        <v>2603</v>
      </c>
      <c r="C73" s="2">
        <v>600135071</v>
      </c>
      <c r="D73" s="2" t="s">
        <v>2604</v>
      </c>
      <c r="E73" s="6">
        <v>3</v>
      </c>
      <c r="F73" s="67">
        <v>0.49099999999999999</v>
      </c>
      <c r="G73" s="41">
        <v>0.32700000000000001</v>
      </c>
      <c r="H73" s="99">
        <v>125534</v>
      </c>
      <c r="I73" s="103">
        <v>42682</v>
      </c>
      <c r="J73" s="103">
        <v>2510</v>
      </c>
      <c r="K73" s="15">
        <v>170726</v>
      </c>
    </row>
    <row r="74" spans="1:11" ht="17.100000000000001" customHeight="1" x14ac:dyDescent="0.25">
      <c r="A74" s="5" t="s">
        <v>210</v>
      </c>
      <c r="B74" s="31" t="s">
        <v>2605</v>
      </c>
      <c r="C74" s="2">
        <v>600135187</v>
      </c>
      <c r="D74" s="2" t="s">
        <v>2606</v>
      </c>
      <c r="E74" s="6">
        <v>2</v>
      </c>
      <c r="F74" s="67">
        <v>0.52</v>
      </c>
      <c r="G74" s="41">
        <v>0.34699999999999998</v>
      </c>
      <c r="H74" s="99">
        <v>132949</v>
      </c>
      <c r="I74" s="103">
        <v>45203</v>
      </c>
      <c r="J74" s="103">
        <v>2658</v>
      </c>
      <c r="K74" s="15">
        <v>180810</v>
      </c>
    </row>
    <row r="75" spans="1:11" ht="17.100000000000001" customHeight="1" x14ac:dyDescent="0.25">
      <c r="A75" s="5" t="s">
        <v>213</v>
      </c>
      <c r="B75" s="31" t="s">
        <v>2607</v>
      </c>
      <c r="C75" s="2">
        <v>600135683</v>
      </c>
      <c r="D75" s="2" t="s">
        <v>2608</v>
      </c>
      <c r="E75" s="6">
        <v>1</v>
      </c>
      <c r="F75" s="67">
        <v>0.125</v>
      </c>
      <c r="G75" s="41">
        <v>8.3000000000000004E-2</v>
      </c>
      <c r="H75" s="99">
        <v>31959</v>
      </c>
      <c r="I75" s="103">
        <v>10866</v>
      </c>
      <c r="J75" s="103">
        <v>639</v>
      </c>
      <c r="K75" s="15">
        <v>43464</v>
      </c>
    </row>
    <row r="76" spans="1:11" ht="17.100000000000001" customHeight="1" x14ac:dyDescent="0.25">
      <c r="A76" s="5" t="s">
        <v>216</v>
      </c>
      <c r="B76" s="31" t="s">
        <v>2609</v>
      </c>
      <c r="C76" s="2">
        <v>600141811</v>
      </c>
      <c r="D76" s="2" t="s">
        <v>2610</v>
      </c>
      <c r="E76" s="6">
        <v>1</v>
      </c>
      <c r="F76" s="67">
        <v>0.40300000000000002</v>
      </c>
      <c r="G76" s="41">
        <v>0.26900000000000002</v>
      </c>
      <c r="H76" s="99">
        <v>103035</v>
      </c>
      <c r="I76" s="103">
        <v>35032</v>
      </c>
      <c r="J76" s="103">
        <v>2060</v>
      </c>
      <c r="K76" s="15">
        <v>140127</v>
      </c>
    </row>
    <row r="77" spans="1:11" ht="17.100000000000001" customHeight="1" x14ac:dyDescent="0.25">
      <c r="A77" s="5" t="s">
        <v>219</v>
      </c>
      <c r="B77" s="31" t="s">
        <v>2611</v>
      </c>
      <c r="C77" s="2">
        <v>600145034</v>
      </c>
      <c r="D77" s="2" t="s">
        <v>2612</v>
      </c>
      <c r="E77" s="6">
        <v>2</v>
      </c>
      <c r="F77" s="67">
        <v>0.80600000000000005</v>
      </c>
      <c r="G77" s="41">
        <v>0.53700000000000003</v>
      </c>
      <c r="H77" s="99">
        <v>206070</v>
      </c>
      <c r="I77" s="103">
        <v>70064</v>
      </c>
      <c r="J77" s="103">
        <v>4121</v>
      </c>
      <c r="K77" s="15">
        <v>280255</v>
      </c>
    </row>
    <row r="78" spans="1:11" ht="17.100000000000001" customHeight="1" x14ac:dyDescent="0.25">
      <c r="A78" s="5" t="s">
        <v>222</v>
      </c>
      <c r="B78" s="31" t="s">
        <v>2613</v>
      </c>
      <c r="C78" s="2">
        <v>674000196</v>
      </c>
      <c r="D78" s="2" t="s">
        <v>2614</v>
      </c>
      <c r="E78" s="6">
        <v>2</v>
      </c>
      <c r="F78" s="67">
        <v>0.25800000000000001</v>
      </c>
      <c r="G78" s="41">
        <v>0.17199999999999999</v>
      </c>
      <c r="H78" s="99">
        <v>65963</v>
      </c>
      <c r="I78" s="103">
        <v>22427</v>
      </c>
      <c r="J78" s="103">
        <v>1319</v>
      </c>
      <c r="K78" s="15">
        <v>89709</v>
      </c>
    </row>
    <row r="79" spans="1:11" ht="17.100000000000001" customHeight="1" x14ac:dyDescent="0.25">
      <c r="A79" s="5" t="s">
        <v>225</v>
      </c>
      <c r="B79" s="31" t="s">
        <v>2615</v>
      </c>
      <c r="C79" s="2">
        <v>600143236</v>
      </c>
      <c r="D79" s="2" t="s">
        <v>2616</v>
      </c>
      <c r="E79" s="6">
        <v>1</v>
      </c>
      <c r="F79" s="67">
        <v>3.2000000000000001E-2</v>
      </c>
      <c r="G79" s="41">
        <v>2.1000000000000001E-2</v>
      </c>
      <c r="H79" s="99">
        <v>8181</v>
      </c>
      <c r="I79" s="103">
        <v>2782</v>
      </c>
      <c r="J79" s="103">
        <v>163</v>
      </c>
      <c r="K79" s="15">
        <v>11126</v>
      </c>
    </row>
    <row r="80" spans="1:11" ht="17.100000000000001" customHeight="1" x14ac:dyDescent="0.25">
      <c r="A80" s="5" t="s">
        <v>228</v>
      </c>
      <c r="B80" s="31" t="s">
        <v>2617</v>
      </c>
      <c r="C80" s="2">
        <v>674000358</v>
      </c>
      <c r="D80" s="2" t="s">
        <v>2618</v>
      </c>
      <c r="E80" s="6">
        <v>9</v>
      </c>
      <c r="F80" s="67">
        <v>0.438</v>
      </c>
      <c r="G80" s="41">
        <v>0.29199999999999998</v>
      </c>
      <c r="H80" s="99">
        <v>111984</v>
      </c>
      <c r="I80" s="103">
        <v>38075</v>
      </c>
      <c r="J80" s="103">
        <v>2239</v>
      </c>
      <c r="K80" s="15">
        <v>152298</v>
      </c>
    </row>
    <row r="81" spans="1:11" ht="17.100000000000001" customHeight="1" x14ac:dyDescent="0.25">
      <c r="A81" s="5" t="s">
        <v>231</v>
      </c>
      <c r="B81" s="31" t="s">
        <v>2619</v>
      </c>
      <c r="C81" s="2">
        <v>650018443</v>
      </c>
      <c r="D81" s="2" t="s">
        <v>2620</v>
      </c>
      <c r="E81" s="6">
        <v>1</v>
      </c>
      <c r="F81" s="67">
        <v>0.375</v>
      </c>
      <c r="G81" s="41">
        <v>0.25</v>
      </c>
      <c r="H81" s="99">
        <v>95876</v>
      </c>
      <c r="I81" s="103">
        <v>32598</v>
      </c>
      <c r="J81" s="103">
        <v>1917</v>
      </c>
      <c r="K81" s="15">
        <v>130391</v>
      </c>
    </row>
    <row r="82" spans="1:11" ht="17.100000000000001" customHeight="1" x14ac:dyDescent="0.25">
      <c r="A82" s="5" t="s">
        <v>234</v>
      </c>
      <c r="B82" s="31" t="s">
        <v>2621</v>
      </c>
      <c r="C82" s="2">
        <v>600134172</v>
      </c>
      <c r="D82" s="2" t="s">
        <v>2622</v>
      </c>
      <c r="E82" s="6">
        <v>1</v>
      </c>
      <c r="F82" s="67">
        <v>0.38</v>
      </c>
      <c r="G82" s="41">
        <v>0.253</v>
      </c>
      <c r="H82" s="99">
        <v>97155</v>
      </c>
      <c r="I82" s="103">
        <v>33033</v>
      </c>
      <c r="J82" s="103">
        <v>1943</v>
      </c>
      <c r="K82" s="15">
        <v>132131</v>
      </c>
    </row>
    <row r="83" spans="1:11" ht="17.100000000000001" customHeight="1" x14ac:dyDescent="0.25">
      <c r="A83" s="5" t="s">
        <v>237</v>
      </c>
      <c r="B83" s="31" t="s">
        <v>2623</v>
      </c>
      <c r="C83" s="2">
        <v>600137317</v>
      </c>
      <c r="D83" s="2" t="s">
        <v>2624</v>
      </c>
      <c r="E83" s="6">
        <v>1</v>
      </c>
      <c r="F83" s="67">
        <v>0.06</v>
      </c>
      <c r="G83" s="41">
        <v>0.04</v>
      </c>
      <c r="H83" s="99">
        <v>15340</v>
      </c>
      <c r="I83" s="103">
        <v>5216</v>
      </c>
      <c r="J83" s="103">
        <v>306</v>
      </c>
      <c r="K83" s="15">
        <v>20862</v>
      </c>
    </row>
    <row r="84" spans="1:11" ht="17.100000000000001" customHeight="1" x14ac:dyDescent="0.25">
      <c r="A84" s="5" t="s">
        <v>240</v>
      </c>
      <c r="B84" s="31" t="s">
        <v>2625</v>
      </c>
      <c r="C84" s="2">
        <v>600144313</v>
      </c>
      <c r="D84" s="2" t="s">
        <v>2626</v>
      </c>
      <c r="E84" s="6">
        <v>6</v>
      </c>
      <c r="F84" s="67">
        <v>1.6120000000000001</v>
      </c>
      <c r="G84" s="41">
        <v>1.075</v>
      </c>
      <c r="H84" s="99">
        <v>412141</v>
      </c>
      <c r="I84" s="103">
        <v>140128</v>
      </c>
      <c r="J84" s="103">
        <v>8242</v>
      </c>
      <c r="K84" s="15">
        <v>560511</v>
      </c>
    </row>
    <row r="85" spans="1:11" ht="17.100000000000001" customHeight="1" x14ac:dyDescent="0.25">
      <c r="A85" s="5" t="s">
        <v>243</v>
      </c>
      <c r="B85" s="31" t="s">
        <v>2627</v>
      </c>
      <c r="C85" s="2">
        <v>600141845</v>
      </c>
      <c r="D85" s="2" t="s">
        <v>2628</v>
      </c>
      <c r="E85" s="6">
        <v>1</v>
      </c>
      <c r="F85" s="67">
        <v>0.4</v>
      </c>
      <c r="G85" s="41">
        <v>0.26700000000000002</v>
      </c>
      <c r="H85" s="99">
        <v>102268</v>
      </c>
      <c r="I85" s="103">
        <v>34771</v>
      </c>
      <c r="J85" s="103">
        <v>2045</v>
      </c>
      <c r="K85" s="15">
        <v>139084</v>
      </c>
    </row>
    <row r="86" spans="1:11" ht="17.100000000000001" customHeight="1" x14ac:dyDescent="0.25">
      <c r="A86" s="5" t="s">
        <v>246</v>
      </c>
      <c r="B86" s="31" t="s">
        <v>2629</v>
      </c>
      <c r="C86" s="2">
        <v>674000528</v>
      </c>
      <c r="D86" s="2" t="s">
        <v>2630</v>
      </c>
      <c r="E86" s="6">
        <v>4</v>
      </c>
      <c r="F86" s="67">
        <v>1.6120000000000001</v>
      </c>
      <c r="G86" s="41">
        <v>1.075</v>
      </c>
      <c r="H86" s="99">
        <v>412141</v>
      </c>
      <c r="I86" s="103">
        <v>140128</v>
      </c>
      <c r="J86" s="103">
        <v>8242</v>
      </c>
      <c r="K86" s="15">
        <v>560511</v>
      </c>
    </row>
    <row r="87" spans="1:11" ht="17.100000000000001" customHeight="1" x14ac:dyDescent="0.25">
      <c r="A87" s="5" t="s">
        <v>249</v>
      </c>
      <c r="B87" s="31" t="s">
        <v>2631</v>
      </c>
      <c r="C87" s="2">
        <v>600143198</v>
      </c>
      <c r="D87" s="2" t="s">
        <v>2632</v>
      </c>
      <c r="E87" s="6">
        <v>3</v>
      </c>
      <c r="F87" s="67">
        <v>0.49399999999999999</v>
      </c>
      <c r="G87" s="41">
        <v>0.32900000000000001</v>
      </c>
      <c r="H87" s="99">
        <v>126301</v>
      </c>
      <c r="I87" s="103">
        <v>42942</v>
      </c>
      <c r="J87" s="103">
        <v>2526</v>
      </c>
      <c r="K87" s="15">
        <v>171769</v>
      </c>
    </row>
    <row r="88" spans="1:11" ht="17.100000000000001" customHeight="1" x14ac:dyDescent="0.25">
      <c r="A88" s="5" t="s">
        <v>252</v>
      </c>
      <c r="B88" s="31" t="s">
        <v>2633</v>
      </c>
      <c r="C88" s="2">
        <v>674000536</v>
      </c>
      <c r="D88" s="2" t="s">
        <v>2634</v>
      </c>
      <c r="E88" s="6">
        <v>2</v>
      </c>
      <c r="F88" s="67">
        <v>0.80600000000000005</v>
      </c>
      <c r="G88" s="41">
        <v>0.53700000000000003</v>
      </c>
      <c r="H88" s="99">
        <v>206070</v>
      </c>
      <c r="I88" s="103">
        <v>70064</v>
      </c>
      <c r="J88" s="103">
        <v>4121</v>
      </c>
      <c r="K88" s="15">
        <v>280255</v>
      </c>
    </row>
    <row r="89" spans="1:11" ht="17.100000000000001" customHeight="1" x14ac:dyDescent="0.25">
      <c r="A89" s="5" t="s">
        <v>255</v>
      </c>
      <c r="B89" s="31" t="s">
        <v>2635</v>
      </c>
      <c r="C89" s="2">
        <v>674000561</v>
      </c>
      <c r="D89" s="2" t="s">
        <v>2636</v>
      </c>
      <c r="E89" s="6">
        <v>2</v>
      </c>
      <c r="F89" s="67">
        <v>0.6452</v>
      </c>
      <c r="G89" s="41">
        <v>0.43</v>
      </c>
      <c r="H89" s="99">
        <v>164959</v>
      </c>
      <c r="I89" s="103">
        <v>56086</v>
      </c>
      <c r="J89" s="103">
        <v>3299</v>
      </c>
      <c r="K89" s="15">
        <v>224344</v>
      </c>
    </row>
    <row r="90" spans="1:11" ht="17.100000000000001" customHeight="1" x14ac:dyDescent="0.25">
      <c r="A90" s="5" t="s">
        <v>258</v>
      </c>
      <c r="B90" s="31" t="s">
        <v>2637</v>
      </c>
      <c r="C90" s="2">
        <v>600144208</v>
      </c>
      <c r="D90" s="2" t="s">
        <v>2638</v>
      </c>
      <c r="E90" s="6">
        <v>3</v>
      </c>
      <c r="F90" s="67">
        <v>0.74199999999999999</v>
      </c>
      <c r="G90" s="41">
        <v>0.495</v>
      </c>
      <c r="H90" s="99">
        <v>189707</v>
      </c>
      <c r="I90" s="103">
        <v>64500</v>
      </c>
      <c r="J90" s="103">
        <v>3794</v>
      </c>
      <c r="K90" s="15">
        <v>258001</v>
      </c>
    </row>
    <row r="91" spans="1:11" ht="17.100000000000001" customHeight="1" x14ac:dyDescent="0.25">
      <c r="A91" s="5" t="s">
        <v>261</v>
      </c>
      <c r="B91" s="31" t="s">
        <v>2639</v>
      </c>
      <c r="C91" s="2">
        <v>674000587</v>
      </c>
      <c r="D91" s="2" t="s">
        <v>2640</v>
      </c>
      <c r="E91" s="6">
        <v>10</v>
      </c>
      <c r="F91" s="67">
        <v>1.129</v>
      </c>
      <c r="G91" s="41">
        <v>0.753</v>
      </c>
      <c r="H91" s="99">
        <v>288652</v>
      </c>
      <c r="I91" s="103">
        <v>98142</v>
      </c>
      <c r="J91" s="103">
        <v>5773</v>
      </c>
      <c r="K91" s="15">
        <v>392567</v>
      </c>
    </row>
    <row r="92" spans="1:11" ht="17.100000000000001" customHeight="1" x14ac:dyDescent="0.25">
      <c r="A92" s="5" t="s">
        <v>264</v>
      </c>
      <c r="B92" s="31" t="s">
        <v>2641</v>
      </c>
      <c r="C92" s="2">
        <v>674000579</v>
      </c>
      <c r="D92" s="2" t="s">
        <v>2642</v>
      </c>
      <c r="E92" s="6">
        <v>7</v>
      </c>
      <c r="F92" s="67">
        <v>2.16</v>
      </c>
      <c r="G92" s="41">
        <v>1.44</v>
      </c>
      <c r="H92" s="99">
        <v>552248</v>
      </c>
      <c r="I92" s="103">
        <v>187764</v>
      </c>
      <c r="J92" s="103">
        <v>11044</v>
      </c>
      <c r="K92" s="15">
        <v>751056</v>
      </c>
    </row>
    <row r="93" spans="1:11" ht="17.100000000000001" customHeight="1" x14ac:dyDescent="0.25">
      <c r="A93" s="5" t="s">
        <v>267</v>
      </c>
      <c r="B93" s="31" t="s">
        <v>2643</v>
      </c>
      <c r="C93" s="2">
        <v>600132731</v>
      </c>
      <c r="D93" s="2" t="s">
        <v>2644</v>
      </c>
      <c r="E93" s="6">
        <v>1</v>
      </c>
      <c r="F93" s="67">
        <v>0.27900000000000003</v>
      </c>
      <c r="G93" s="41">
        <v>0.186</v>
      </c>
      <c r="H93" s="99">
        <v>71332</v>
      </c>
      <c r="I93" s="103">
        <v>24253</v>
      </c>
      <c r="J93" s="103">
        <v>1426</v>
      </c>
      <c r="K93" s="15">
        <v>97011</v>
      </c>
    </row>
    <row r="94" spans="1:11" ht="17.100000000000001" customHeight="1" x14ac:dyDescent="0.25">
      <c r="A94" s="5" t="s">
        <v>270</v>
      </c>
      <c r="B94" s="31" t="s">
        <v>2645</v>
      </c>
      <c r="C94" s="2">
        <v>600131700</v>
      </c>
      <c r="D94" s="2" t="s">
        <v>2646</v>
      </c>
      <c r="E94" s="6">
        <v>1</v>
      </c>
      <c r="F94" s="67">
        <v>0.05</v>
      </c>
      <c r="G94" s="41">
        <v>3.3000000000000002E-2</v>
      </c>
      <c r="H94" s="99">
        <v>12784</v>
      </c>
      <c r="I94" s="103">
        <v>4347</v>
      </c>
      <c r="J94" s="103">
        <v>255</v>
      </c>
      <c r="K94" s="15">
        <v>17386</v>
      </c>
    </row>
    <row r="95" spans="1:11" ht="17.100000000000001" customHeight="1" x14ac:dyDescent="0.25">
      <c r="A95" s="5" t="s">
        <v>273</v>
      </c>
      <c r="B95" s="31" t="s">
        <v>2647</v>
      </c>
      <c r="C95" s="2">
        <v>674000099</v>
      </c>
      <c r="D95" s="2" t="s">
        <v>2648</v>
      </c>
      <c r="E95" s="6">
        <v>2</v>
      </c>
      <c r="F95" s="67">
        <v>0.55000000000000004</v>
      </c>
      <c r="G95" s="41">
        <v>0.36699999999999999</v>
      </c>
      <c r="H95" s="99">
        <v>140619</v>
      </c>
      <c r="I95" s="103">
        <v>47810</v>
      </c>
      <c r="J95" s="103">
        <v>2812</v>
      </c>
      <c r="K95" s="15">
        <v>191241</v>
      </c>
    </row>
    <row r="96" spans="1:11" ht="17.100000000000001" customHeight="1" x14ac:dyDescent="0.25">
      <c r="A96" s="5" t="s">
        <v>276</v>
      </c>
      <c r="B96" s="31" t="s">
        <v>2649</v>
      </c>
      <c r="C96" s="2">
        <v>600132684</v>
      </c>
      <c r="D96" s="2" t="s">
        <v>2650</v>
      </c>
      <c r="E96" s="6">
        <v>1</v>
      </c>
      <c r="F96" s="67">
        <v>0.20899999999999999</v>
      </c>
      <c r="G96" s="41">
        <v>0.13900000000000001</v>
      </c>
      <c r="H96" s="99">
        <v>53435</v>
      </c>
      <c r="I96" s="103">
        <v>18168</v>
      </c>
      <c r="J96" s="103">
        <v>1068</v>
      </c>
      <c r="K96" s="15">
        <v>72671</v>
      </c>
    </row>
    <row r="97" spans="1:11" ht="17.100000000000001" customHeight="1" x14ac:dyDescent="0.25">
      <c r="A97" s="5" t="s">
        <v>279</v>
      </c>
      <c r="B97" s="31" t="s">
        <v>2651</v>
      </c>
      <c r="C97" s="2">
        <v>600133869</v>
      </c>
      <c r="D97" s="2" t="s">
        <v>2652</v>
      </c>
      <c r="E97" s="6">
        <v>1</v>
      </c>
      <c r="F97" s="67">
        <v>0.40300000000000002</v>
      </c>
      <c r="G97" s="41">
        <v>0.26900000000000002</v>
      </c>
      <c r="H97" s="99">
        <v>103035</v>
      </c>
      <c r="I97" s="103">
        <v>35032</v>
      </c>
      <c r="J97" s="103">
        <v>2060</v>
      </c>
      <c r="K97" s="15">
        <v>140127</v>
      </c>
    </row>
    <row r="98" spans="1:11" ht="17.100000000000001" customHeight="1" x14ac:dyDescent="0.25">
      <c r="A98" s="5" t="s">
        <v>282</v>
      </c>
      <c r="B98" s="31" t="s">
        <v>2653</v>
      </c>
      <c r="C98" s="2">
        <v>600143775</v>
      </c>
      <c r="D98" s="2" t="s">
        <v>2654</v>
      </c>
      <c r="E98" s="6">
        <v>1</v>
      </c>
      <c r="F98" s="67">
        <v>0.40300000000000002</v>
      </c>
      <c r="G98" s="41">
        <v>0.26900000000000002</v>
      </c>
      <c r="H98" s="99">
        <v>103035</v>
      </c>
      <c r="I98" s="103">
        <v>35032</v>
      </c>
      <c r="J98" s="103">
        <v>2060</v>
      </c>
      <c r="K98" s="15">
        <v>140127</v>
      </c>
    </row>
    <row r="99" spans="1:11" ht="17.100000000000001" customHeight="1" x14ac:dyDescent="0.25">
      <c r="A99" s="5" t="s">
        <v>285</v>
      </c>
      <c r="B99" s="31" t="s">
        <v>2655</v>
      </c>
      <c r="C99" s="2">
        <v>600137066</v>
      </c>
      <c r="D99" s="2" t="s">
        <v>2656</v>
      </c>
      <c r="E99" s="6">
        <v>1</v>
      </c>
      <c r="F99" s="67">
        <v>0.28999999999999998</v>
      </c>
      <c r="G99" s="41">
        <v>0.193</v>
      </c>
      <c r="H99" s="99">
        <v>74144</v>
      </c>
      <c r="I99" s="103">
        <v>25209</v>
      </c>
      <c r="J99" s="103">
        <v>1482</v>
      </c>
      <c r="K99" s="15">
        <v>100835</v>
      </c>
    </row>
    <row r="100" spans="1:11" ht="17.100000000000001" customHeight="1" x14ac:dyDescent="0.25">
      <c r="A100" s="5" t="s">
        <v>288</v>
      </c>
      <c r="B100" s="31" t="s">
        <v>2657</v>
      </c>
      <c r="C100" s="2">
        <v>600132749</v>
      </c>
      <c r="D100" s="2" t="s">
        <v>2658</v>
      </c>
      <c r="E100" s="6">
        <v>3</v>
      </c>
      <c r="F100" s="67">
        <v>0.74</v>
      </c>
      <c r="G100" s="41">
        <v>0.49299999999999999</v>
      </c>
      <c r="H100" s="99">
        <v>189196</v>
      </c>
      <c r="I100" s="103">
        <v>64327</v>
      </c>
      <c r="J100" s="103">
        <v>3783</v>
      </c>
      <c r="K100" s="15">
        <v>257306</v>
      </c>
    </row>
    <row r="101" spans="1:11" ht="17.100000000000001" customHeight="1" x14ac:dyDescent="0.25">
      <c r="A101" s="5" t="s">
        <v>480</v>
      </c>
      <c r="B101" s="31" t="s">
        <v>2659</v>
      </c>
      <c r="C101" s="2">
        <v>600143619</v>
      </c>
      <c r="D101" s="2" t="s">
        <v>2660</v>
      </c>
      <c r="E101" s="6">
        <v>1</v>
      </c>
      <c r="F101" s="67">
        <v>0.40300000000000002</v>
      </c>
      <c r="G101" s="41">
        <v>0.26900000000000002</v>
      </c>
      <c r="H101" s="99">
        <v>103035</v>
      </c>
      <c r="I101" s="103">
        <v>35032</v>
      </c>
      <c r="J101" s="103">
        <v>2060</v>
      </c>
      <c r="K101" s="15">
        <v>140127</v>
      </c>
    </row>
    <row r="102" spans="1:11" ht="17.100000000000001" customHeight="1" x14ac:dyDescent="0.25">
      <c r="A102" s="5" t="s">
        <v>482</v>
      </c>
      <c r="B102" s="31" t="s">
        <v>2661</v>
      </c>
      <c r="C102" s="2">
        <v>600141632</v>
      </c>
      <c r="D102" s="2" t="s">
        <v>2662</v>
      </c>
      <c r="E102" s="6">
        <v>4</v>
      </c>
      <c r="F102" s="67">
        <v>1.3160000000000001</v>
      </c>
      <c r="G102" s="41">
        <v>0.877</v>
      </c>
      <c r="H102" s="99">
        <v>336462</v>
      </c>
      <c r="I102" s="103">
        <v>114397</v>
      </c>
      <c r="J102" s="103">
        <v>6729</v>
      </c>
      <c r="K102" s="15">
        <v>457588</v>
      </c>
    </row>
    <row r="103" spans="1:11" ht="17.100000000000001" customHeight="1" x14ac:dyDescent="0.25">
      <c r="A103" s="5" t="s">
        <v>484</v>
      </c>
      <c r="B103" s="31" t="s">
        <v>2663</v>
      </c>
      <c r="C103" s="2">
        <v>674000412</v>
      </c>
      <c r="D103" s="2" t="s">
        <v>2664</v>
      </c>
      <c r="E103" s="6">
        <v>3</v>
      </c>
      <c r="F103" s="67">
        <v>0.45</v>
      </c>
      <c r="G103" s="41">
        <v>0.3</v>
      </c>
      <c r="H103" s="99">
        <v>115052</v>
      </c>
      <c r="I103" s="103">
        <v>39118</v>
      </c>
      <c r="J103" s="103">
        <v>2301</v>
      </c>
      <c r="K103" s="15">
        <v>156471</v>
      </c>
    </row>
    <row r="104" spans="1:11" ht="17.100000000000001" customHeight="1" x14ac:dyDescent="0.25">
      <c r="A104" s="5" t="s">
        <v>486</v>
      </c>
      <c r="B104" s="31" t="s">
        <v>2665</v>
      </c>
      <c r="C104" s="2">
        <v>600142752</v>
      </c>
      <c r="D104" s="2" t="s">
        <v>2666</v>
      </c>
      <c r="E104" s="6">
        <v>3</v>
      </c>
      <c r="F104" s="67">
        <v>1</v>
      </c>
      <c r="G104" s="41">
        <v>0.66700000000000004</v>
      </c>
      <c r="H104" s="99">
        <v>255670</v>
      </c>
      <c r="I104" s="103">
        <v>86928</v>
      </c>
      <c r="J104" s="103">
        <v>5113</v>
      </c>
      <c r="K104" s="15">
        <v>347711</v>
      </c>
    </row>
    <row r="105" spans="1:11" ht="17.100000000000001" customHeight="1" x14ac:dyDescent="0.25">
      <c r="A105" s="5" t="s">
        <v>488</v>
      </c>
      <c r="B105" s="31" t="s">
        <v>2667</v>
      </c>
      <c r="C105" s="2">
        <v>600143007</v>
      </c>
      <c r="D105" s="2" t="s">
        <v>2668</v>
      </c>
      <c r="E105" s="6">
        <v>2</v>
      </c>
      <c r="F105" s="67">
        <v>0.33900000000000002</v>
      </c>
      <c r="G105" s="41">
        <v>0.22600000000000001</v>
      </c>
      <c r="H105" s="99">
        <v>86672</v>
      </c>
      <c r="I105" s="103">
        <v>29468</v>
      </c>
      <c r="J105" s="103">
        <v>1733</v>
      </c>
      <c r="K105" s="15">
        <v>117873</v>
      </c>
    </row>
    <row r="106" spans="1:11" ht="17.100000000000001" customHeight="1" x14ac:dyDescent="0.25">
      <c r="A106" s="5" t="s">
        <v>490</v>
      </c>
      <c r="B106" s="31" t="s">
        <v>2669</v>
      </c>
      <c r="C106" s="2">
        <v>600137333</v>
      </c>
      <c r="D106" s="2" t="s">
        <v>2670</v>
      </c>
      <c r="E106" s="6">
        <v>1</v>
      </c>
      <c r="F106" s="67">
        <v>0.28999999999999998</v>
      </c>
      <c r="G106" s="41">
        <v>0.193</v>
      </c>
      <c r="H106" s="99">
        <v>74144</v>
      </c>
      <c r="I106" s="103">
        <v>25209</v>
      </c>
      <c r="J106" s="103">
        <v>1482</v>
      </c>
      <c r="K106" s="15">
        <v>100835</v>
      </c>
    </row>
    <row r="107" spans="1:11" ht="17.100000000000001" customHeight="1" x14ac:dyDescent="0.25">
      <c r="A107" s="5" t="s">
        <v>492</v>
      </c>
      <c r="B107" s="31" t="s">
        <v>2671</v>
      </c>
      <c r="C107" s="2">
        <v>600144402</v>
      </c>
      <c r="D107" s="2" t="s">
        <v>2672</v>
      </c>
      <c r="E107" s="6">
        <v>2</v>
      </c>
      <c r="F107" s="67">
        <v>0.80600000000000005</v>
      </c>
      <c r="G107" s="41">
        <v>0.53700000000000003</v>
      </c>
      <c r="H107" s="99">
        <v>206070</v>
      </c>
      <c r="I107" s="103">
        <v>70064</v>
      </c>
      <c r="J107" s="103">
        <v>4121</v>
      </c>
      <c r="K107" s="15">
        <v>280255</v>
      </c>
    </row>
    <row r="108" spans="1:11" ht="17.100000000000001" customHeight="1" x14ac:dyDescent="0.25">
      <c r="A108" s="5" t="s">
        <v>494</v>
      </c>
      <c r="B108" s="31" t="s">
        <v>2673</v>
      </c>
      <c r="C108" s="2">
        <v>600141594</v>
      </c>
      <c r="D108" s="2" t="s">
        <v>2674</v>
      </c>
      <c r="E108" s="6">
        <v>2</v>
      </c>
      <c r="F108" s="67">
        <v>0.61899999999999999</v>
      </c>
      <c r="G108" s="41">
        <v>0.41299999999999998</v>
      </c>
      <c r="H108" s="99">
        <v>158260</v>
      </c>
      <c r="I108" s="103">
        <v>53808</v>
      </c>
      <c r="J108" s="103">
        <v>3165</v>
      </c>
      <c r="K108" s="15">
        <v>215233</v>
      </c>
    </row>
    <row r="109" spans="1:11" ht="17.100000000000001" customHeight="1" x14ac:dyDescent="0.25">
      <c r="A109" s="5" t="s">
        <v>496</v>
      </c>
      <c r="B109" s="31" t="s">
        <v>2675</v>
      </c>
      <c r="C109" s="2">
        <v>600141560</v>
      </c>
      <c r="D109" s="2" t="s">
        <v>2676</v>
      </c>
      <c r="E109" s="6">
        <v>3</v>
      </c>
      <c r="F109" s="67">
        <v>1.113</v>
      </c>
      <c r="G109" s="41">
        <v>0.74199999999999999</v>
      </c>
      <c r="H109" s="99">
        <v>284561</v>
      </c>
      <c r="I109" s="103">
        <v>96751</v>
      </c>
      <c r="J109" s="103">
        <v>5691</v>
      </c>
      <c r="K109" s="15">
        <v>387003</v>
      </c>
    </row>
    <row r="110" spans="1:11" ht="17.100000000000001" customHeight="1" x14ac:dyDescent="0.25">
      <c r="A110" s="5" t="s">
        <v>498</v>
      </c>
      <c r="B110" s="31" t="s">
        <v>2677</v>
      </c>
      <c r="C110" s="2">
        <v>600143104</v>
      </c>
      <c r="D110" s="2" t="s">
        <v>2678</v>
      </c>
      <c r="E110" s="6">
        <v>4</v>
      </c>
      <c r="F110" s="67">
        <v>0.53200000000000003</v>
      </c>
      <c r="G110" s="41">
        <v>0.35499999999999998</v>
      </c>
      <c r="H110" s="99">
        <v>136017</v>
      </c>
      <c r="I110" s="103">
        <v>46246</v>
      </c>
      <c r="J110" s="103">
        <v>2720</v>
      </c>
      <c r="K110" s="15">
        <v>184983</v>
      </c>
    </row>
    <row r="111" spans="1:11" ht="17.100000000000001" customHeight="1" x14ac:dyDescent="0.25">
      <c r="A111" s="5" t="s">
        <v>501</v>
      </c>
      <c r="B111" s="31" t="s">
        <v>2679</v>
      </c>
      <c r="C111" s="2">
        <v>600141781</v>
      </c>
      <c r="D111" s="2" t="s">
        <v>2680</v>
      </c>
      <c r="E111" s="6">
        <v>1</v>
      </c>
      <c r="F111" s="67">
        <v>0.24199999999999999</v>
      </c>
      <c r="G111" s="41">
        <v>0.161</v>
      </c>
      <c r="H111" s="99">
        <v>61872</v>
      </c>
      <c r="I111" s="103">
        <v>21036</v>
      </c>
      <c r="J111" s="103">
        <v>1237</v>
      </c>
      <c r="K111" s="15">
        <v>84145</v>
      </c>
    </row>
    <row r="112" spans="1:11" ht="17.100000000000001" customHeight="1" x14ac:dyDescent="0.25">
      <c r="A112" s="5" t="s">
        <v>504</v>
      </c>
      <c r="B112" s="31" t="s">
        <v>2681</v>
      </c>
      <c r="C112" s="2">
        <v>600141888</v>
      </c>
      <c r="D112" s="2" t="s">
        <v>2682</v>
      </c>
      <c r="E112" s="6">
        <v>2</v>
      </c>
      <c r="F112" s="67">
        <v>0.80600000000000005</v>
      </c>
      <c r="G112" s="41">
        <v>0.53700000000000003</v>
      </c>
      <c r="H112" s="99">
        <v>206070</v>
      </c>
      <c r="I112" s="103">
        <v>70064</v>
      </c>
      <c r="J112" s="103">
        <v>4121</v>
      </c>
      <c r="K112" s="15">
        <v>280255</v>
      </c>
    </row>
    <row r="113" spans="1:11" ht="17.100000000000001" customHeight="1" x14ac:dyDescent="0.25">
      <c r="A113" s="5" t="s">
        <v>507</v>
      </c>
      <c r="B113" s="31" t="s">
        <v>2683</v>
      </c>
      <c r="C113" s="2">
        <v>600144062</v>
      </c>
      <c r="D113" s="2" t="s">
        <v>2684</v>
      </c>
      <c r="E113" s="6">
        <v>1</v>
      </c>
      <c r="F113" s="67">
        <v>0.371</v>
      </c>
      <c r="G113" s="41">
        <v>0.247</v>
      </c>
      <c r="H113" s="99">
        <v>94854</v>
      </c>
      <c r="I113" s="103">
        <v>32250</v>
      </c>
      <c r="J113" s="103">
        <v>1897</v>
      </c>
      <c r="K113" s="15">
        <v>129001</v>
      </c>
    </row>
    <row r="114" spans="1:11" ht="17.100000000000001" customHeight="1" x14ac:dyDescent="0.25">
      <c r="A114" s="5" t="s">
        <v>510</v>
      </c>
      <c r="B114" s="31" t="s">
        <v>2685</v>
      </c>
      <c r="C114" s="2">
        <v>600143732</v>
      </c>
      <c r="D114" s="2" t="s">
        <v>2686</v>
      </c>
      <c r="E114" s="6">
        <v>3</v>
      </c>
      <c r="F114" s="67">
        <v>0.37</v>
      </c>
      <c r="G114" s="41">
        <v>0.247</v>
      </c>
      <c r="H114" s="99">
        <v>94598</v>
      </c>
      <c r="I114" s="103">
        <v>32163</v>
      </c>
      <c r="J114" s="103">
        <v>1891</v>
      </c>
      <c r="K114" s="15">
        <v>128652</v>
      </c>
    </row>
    <row r="115" spans="1:11" ht="17.100000000000001" customHeight="1" x14ac:dyDescent="0.25">
      <c r="A115" s="5" t="s">
        <v>513</v>
      </c>
      <c r="B115" s="31" t="s">
        <v>2687</v>
      </c>
      <c r="C115" s="2">
        <v>674000749</v>
      </c>
      <c r="D115" s="2" t="s">
        <v>2688</v>
      </c>
      <c r="E115" s="6">
        <v>2</v>
      </c>
      <c r="F115" s="67">
        <v>0.22500000000000001</v>
      </c>
      <c r="G115" s="41">
        <v>0.15</v>
      </c>
      <c r="H115" s="99">
        <v>57526</v>
      </c>
      <c r="I115" s="103">
        <v>19559</v>
      </c>
      <c r="J115" s="103">
        <v>1150</v>
      </c>
      <c r="K115" s="15">
        <v>78235</v>
      </c>
    </row>
    <row r="116" spans="1:11" ht="17.100000000000001" customHeight="1" x14ac:dyDescent="0.25">
      <c r="A116" s="5" t="s">
        <v>516</v>
      </c>
      <c r="B116" s="31" t="s">
        <v>2689</v>
      </c>
      <c r="C116" s="2">
        <v>691007446</v>
      </c>
      <c r="D116" s="2" t="s">
        <v>2690</v>
      </c>
      <c r="E116" s="6">
        <v>1</v>
      </c>
      <c r="F116" s="67">
        <v>0.40300000000000002</v>
      </c>
      <c r="G116" s="41">
        <v>0.26900000000000002</v>
      </c>
      <c r="H116" s="99">
        <v>103035</v>
      </c>
      <c r="I116" s="103">
        <v>35032</v>
      </c>
      <c r="J116" s="103">
        <v>2060</v>
      </c>
      <c r="K116" s="15">
        <v>140127</v>
      </c>
    </row>
    <row r="117" spans="1:11" ht="17.100000000000001" customHeight="1" x14ac:dyDescent="0.25">
      <c r="A117" s="5" t="s">
        <v>520</v>
      </c>
      <c r="B117" s="31" t="s">
        <v>2691</v>
      </c>
      <c r="C117" s="2">
        <v>691000867</v>
      </c>
      <c r="D117" s="2" t="s">
        <v>2692</v>
      </c>
      <c r="E117" s="6">
        <v>2</v>
      </c>
      <c r="F117" s="67">
        <v>0.435</v>
      </c>
      <c r="G117" s="41">
        <v>0.28999999999999998</v>
      </c>
      <c r="H117" s="99">
        <v>111217</v>
      </c>
      <c r="I117" s="103">
        <v>37814</v>
      </c>
      <c r="J117" s="103">
        <v>2224</v>
      </c>
      <c r="K117" s="15">
        <v>151255</v>
      </c>
    </row>
    <row r="118" spans="1:11" ht="17.100000000000001" customHeight="1" x14ac:dyDescent="0.25">
      <c r="A118" s="5" t="s">
        <v>524</v>
      </c>
      <c r="B118" s="31" t="s">
        <v>2693</v>
      </c>
      <c r="C118" s="2">
        <v>691001944</v>
      </c>
      <c r="D118" s="2" t="s">
        <v>2694</v>
      </c>
      <c r="E118" s="6">
        <v>2</v>
      </c>
      <c r="F118" s="67">
        <v>0.15</v>
      </c>
      <c r="G118" s="41">
        <v>0.1</v>
      </c>
      <c r="H118" s="99">
        <v>38351</v>
      </c>
      <c r="I118" s="103">
        <v>13039</v>
      </c>
      <c r="J118" s="103">
        <v>767</v>
      </c>
      <c r="K118" s="15">
        <v>52157</v>
      </c>
    </row>
    <row r="119" spans="1:11" ht="17.100000000000001" customHeight="1" x14ac:dyDescent="0.25">
      <c r="A119" s="5" t="s">
        <v>528</v>
      </c>
      <c r="B119" s="31" t="s">
        <v>2695</v>
      </c>
      <c r="C119" s="2">
        <v>691002967</v>
      </c>
      <c r="D119" s="2" t="s">
        <v>2696</v>
      </c>
      <c r="E119" s="6">
        <v>4</v>
      </c>
      <c r="F119" s="67">
        <v>1.1599999999999999</v>
      </c>
      <c r="G119" s="41">
        <v>0.77300000000000002</v>
      </c>
      <c r="H119" s="99">
        <v>296578</v>
      </c>
      <c r="I119" s="103">
        <v>100837</v>
      </c>
      <c r="J119" s="103">
        <v>5931</v>
      </c>
      <c r="K119" s="15">
        <v>403346</v>
      </c>
    </row>
    <row r="120" spans="1:11" ht="17.100000000000001" customHeight="1" x14ac:dyDescent="0.25">
      <c r="A120" s="5" t="s">
        <v>532</v>
      </c>
      <c r="B120" s="31" t="s">
        <v>2697</v>
      </c>
      <c r="C120" s="2">
        <v>691002959</v>
      </c>
      <c r="D120" s="2" t="s">
        <v>2698</v>
      </c>
      <c r="E120" s="6">
        <v>1</v>
      </c>
      <c r="F120" s="67">
        <v>0.40300000000000002</v>
      </c>
      <c r="G120" s="41">
        <v>0.26900000000000002</v>
      </c>
      <c r="H120" s="99">
        <v>103035</v>
      </c>
      <c r="I120" s="103">
        <v>35032</v>
      </c>
      <c r="J120" s="103">
        <v>2060</v>
      </c>
      <c r="K120" s="15">
        <v>140127</v>
      </c>
    </row>
    <row r="121" spans="1:11" ht="17.100000000000001" customHeight="1" x14ac:dyDescent="0.25">
      <c r="A121" s="5" t="s">
        <v>536</v>
      </c>
      <c r="B121" s="31" t="s">
        <v>2699</v>
      </c>
      <c r="C121" s="2">
        <v>691003459</v>
      </c>
      <c r="D121" s="2" t="s">
        <v>2700</v>
      </c>
      <c r="E121" s="6">
        <v>1</v>
      </c>
      <c r="F121" s="67">
        <v>3.2000000000000001E-2</v>
      </c>
      <c r="G121" s="41">
        <v>2.1000000000000001E-2</v>
      </c>
      <c r="H121" s="99">
        <v>8181</v>
      </c>
      <c r="I121" s="103">
        <v>2782</v>
      </c>
      <c r="J121" s="103">
        <v>163</v>
      </c>
      <c r="K121" s="15">
        <v>11126</v>
      </c>
    </row>
    <row r="122" spans="1:11" ht="17.100000000000001" customHeight="1" x14ac:dyDescent="0.25">
      <c r="A122" s="5" t="s">
        <v>540</v>
      </c>
      <c r="B122" s="31" t="s">
        <v>2701</v>
      </c>
      <c r="C122" s="2">
        <v>600134610</v>
      </c>
      <c r="D122" s="2" t="s">
        <v>2702</v>
      </c>
      <c r="E122" s="6">
        <v>1</v>
      </c>
      <c r="F122" s="67">
        <v>0.40300000000000002</v>
      </c>
      <c r="G122" s="41">
        <v>0.26900000000000002</v>
      </c>
      <c r="H122" s="99">
        <v>103035</v>
      </c>
      <c r="I122" s="103">
        <v>35032</v>
      </c>
      <c r="J122" s="103">
        <v>2060</v>
      </c>
      <c r="K122" s="15">
        <v>140127</v>
      </c>
    </row>
    <row r="123" spans="1:11" ht="17.100000000000001" customHeight="1" x14ac:dyDescent="0.25">
      <c r="A123" s="5" t="s">
        <v>544</v>
      </c>
      <c r="B123" s="31" t="s">
        <v>2703</v>
      </c>
      <c r="C123" s="2">
        <v>600137996</v>
      </c>
      <c r="D123" s="2" t="s">
        <v>2704</v>
      </c>
      <c r="E123" s="6">
        <v>1</v>
      </c>
      <c r="F123" s="67">
        <v>0.04</v>
      </c>
      <c r="G123" s="41">
        <v>2.7E-2</v>
      </c>
      <c r="H123" s="99">
        <v>10227</v>
      </c>
      <c r="I123" s="103">
        <v>3477</v>
      </c>
      <c r="J123" s="103">
        <v>204</v>
      </c>
      <c r="K123" s="15">
        <v>13908</v>
      </c>
    </row>
    <row r="124" spans="1:11" ht="17.100000000000001" customHeight="1" x14ac:dyDescent="0.25">
      <c r="A124" s="5" t="s">
        <v>548</v>
      </c>
      <c r="B124" s="31" t="s">
        <v>2705</v>
      </c>
      <c r="C124" s="2">
        <v>600132935</v>
      </c>
      <c r="D124" s="2" t="s">
        <v>2706</v>
      </c>
      <c r="E124" s="6">
        <v>2</v>
      </c>
      <c r="F124" s="67">
        <v>0.8</v>
      </c>
      <c r="G124" s="41">
        <v>0.53300000000000003</v>
      </c>
      <c r="H124" s="99">
        <v>204536</v>
      </c>
      <c r="I124" s="103">
        <v>69542</v>
      </c>
      <c r="J124" s="103">
        <v>4090</v>
      </c>
      <c r="K124" s="15">
        <v>278168</v>
      </c>
    </row>
    <row r="125" spans="1:11" ht="17.100000000000001" customHeight="1" x14ac:dyDescent="0.25">
      <c r="A125" s="5" t="s">
        <v>552</v>
      </c>
      <c r="B125" s="31" t="s">
        <v>2707</v>
      </c>
      <c r="C125" s="2">
        <v>600138330</v>
      </c>
      <c r="D125" s="2" t="s">
        <v>2708</v>
      </c>
      <c r="E125" s="6">
        <v>1</v>
      </c>
      <c r="F125" s="67">
        <v>1.6E-2</v>
      </c>
      <c r="G125" s="41">
        <v>1.0999999999999999E-2</v>
      </c>
      <c r="H125" s="99">
        <v>4091</v>
      </c>
      <c r="I125" s="103">
        <v>1391</v>
      </c>
      <c r="J125" s="103">
        <v>81</v>
      </c>
      <c r="K125" s="15">
        <v>5563</v>
      </c>
    </row>
    <row r="126" spans="1:11" ht="17.100000000000001" customHeight="1" x14ac:dyDescent="0.25">
      <c r="A126" s="5" t="s">
        <v>556</v>
      </c>
      <c r="B126" s="31" t="s">
        <v>2709</v>
      </c>
      <c r="C126" s="2">
        <v>600142710</v>
      </c>
      <c r="D126" s="2" t="s">
        <v>2710</v>
      </c>
      <c r="E126" s="6">
        <v>3</v>
      </c>
      <c r="F126" s="67">
        <v>0.08</v>
      </c>
      <c r="G126" s="41">
        <v>5.2999999999999999E-2</v>
      </c>
      <c r="H126" s="99">
        <v>20454</v>
      </c>
      <c r="I126" s="103">
        <v>6954</v>
      </c>
      <c r="J126" s="103">
        <v>409</v>
      </c>
      <c r="K126" s="15">
        <v>27817</v>
      </c>
    </row>
    <row r="127" spans="1:11" ht="17.100000000000001" customHeight="1" x14ac:dyDescent="0.25">
      <c r="A127" s="5" t="s">
        <v>560</v>
      </c>
      <c r="B127" s="31" t="s">
        <v>2711</v>
      </c>
      <c r="C127" s="2">
        <v>600138313</v>
      </c>
      <c r="D127" s="2" t="s">
        <v>2712</v>
      </c>
      <c r="E127" s="6">
        <v>1</v>
      </c>
      <c r="F127" s="67">
        <v>0.2</v>
      </c>
      <c r="G127" s="41">
        <v>0.13300000000000001</v>
      </c>
      <c r="H127" s="99">
        <v>51134</v>
      </c>
      <c r="I127" s="103">
        <v>17386</v>
      </c>
      <c r="J127" s="103">
        <v>1022</v>
      </c>
      <c r="K127" s="15">
        <v>69542</v>
      </c>
    </row>
    <row r="128" spans="1:11" ht="17.100000000000001" customHeight="1" x14ac:dyDescent="0.25">
      <c r="A128" s="5" t="s">
        <v>564</v>
      </c>
      <c r="B128" s="31" t="s">
        <v>2713</v>
      </c>
      <c r="C128" s="2">
        <v>600131939</v>
      </c>
      <c r="D128" s="2" t="s">
        <v>2714</v>
      </c>
      <c r="E128" s="6">
        <v>2</v>
      </c>
      <c r="F128" s="67">
        <v>0.441</v>
      </c>
      <c r="G128" s="41">
        <v>0.29399999999999998</v>
      </c>
      <c r="H128" s="99">
        <v>112751</v>
      </c>
      <c r="I128" s="103">
        <v>38335</v>
      </c>
      <c r="J128" s="103">
        <v>2255</v>
      </c>
      <c r="K128" s="15">
        <v>153341</v>
      </c>
    </row>
    <row r="129" spans="1:11" ht="17.100000000000001" customHeight="1" x14ac:dyDescent="0.25">
      <c r="A129" s="5" t="s">
        <v>568</v>
      </c>
      <c r="B129" s="31" t="s">
        <v>2715</v>
      </c>
      <c r="C129" s="2">
        <v>600132919</v>
      </c>
      <c r="D129" s="2" t="s">
        <v>2716</v>
      </c>
      <c r="E129" s="6">
        <v>3</v>
      </c>
      <c r="F129" s="67">
        <v>0.6</v>
      </c>
      <c r="G129" s="41">
        <v>0.4</v>
      </c>
      <c r="H129" s="99">
        <v>153402</v>
      </c>
      <c r="I129" s="103">
        <v>52157</v>
      </c>
      <c r="J129" s="103">
        <v>3068</v>
      </c>
      <c r="K129" s="15">
        <v>208627</v>
      </c>
    </row>
    <row r="130" spans="1:11" ht="17.100000000000001" customHeight="1" x14ac:dyDescent="0.25">
      <c r="A130" s="5" t="s">
        <v>572</v>
      </c>
      <c r="B130" s="31" t="s">
        <v>2717</v>
      </c>
      <c r="C130" s="2">
        <v>600135365</v>
      </c>
      <c r="D130" s="2" t="s">
        <v>2718</v>
      </c>
      <c r="E130" s="6">
        <v>2</v>
      </c>
      <c r="F130" s="67">
        <v>0.75</v>
      </c>
      <c r="G130" s="41">
        <v>0.5</v>
      </c>
      <c r="H130" s="99">
        <v>191753</v>
      </c>
      <c r="I130" s="103">
        <v>65196</v>
      </c>
      <c r="J130" s="103">
        <v>3835</v>
      </c>
      <c r="K130" s="15">
        <v>260784</v>
      </c>
    </row>
    <row r="131" spans="1:11" ht="17.100000000000001" customHeight="1" x14ac:dyDescent="0.25">
      <c r="A131" s="5" t="s">
        <v>576</v>
      </c>
      <c r="B131" s="31" t="s">
        <v>2719</v>
      </c>
      <c r="C131" s="2">
        <v>600132277</v>
      </c>
      <c r="D131" s="2" t="s">
        <v>2720</v>
      </c>
      <c r="E131" s="6">
        <v>1</v>
      </c>
      <c r="F131" s="67">
        <v>0.33500000000000002</v>
      </c>
      <c r="G131" s="41">
        <v>0.223</v>
      </c>
      <c r="H131" s="99">
        <v>85650</v>
      </c>
      <c r="I131" s="103">
        <v>29121</v>
      </c>
      <c r="J131" s="103">
        <v>1713</v>
      </c>
      <c r="K131" s="15">
        <v>116484</v>
      </c>
    </row>
    <row r="132" spans="1:11" ht="17.100000000000001" customHeight="1" x14ac:dyDescent="0.25">
      <c r="A132" s="5" t="s">
        <v>580</v>
      </c>
      <c r="B132" s="31" t="s">
        <v>2721</v>
      </c>
      <c r="C132" s="2">
        <v>600131971</v>
      </c>
      <c r="D132" s="2" t="s">
        <v>2722</v>
      </c>
      <c r="E132" s="6">
        <v>2</v>
      </c>
      <c r="F132" s="67">
        <v>0.35099999999999998</v>
      </c>
      <c r="G132" s="41">
        <v>0.23400000000000001</v>
      </c>
      <c r="H132" s="99">
        <v>89740</v>
      </c>
      <c r="I132" s="103">
        <v>30512</v>
      </c>
      <c r="J132" s="103">
        <v>1794</v>
      </c>
      <c r="K132" s="15">
        <v>122046</v>
      </c>
    </row>
    <row r="133" spans="1:11" ht="17.100000000000001" customHeight="1" x14ac:dyDescent="0.25">
      <c r="A133" s="5" t="s">
        <v>583</v>
      </c>
      <c r="B133" s="31" t="s">
        <v>2723</v>
      </c>
      <c r="C133" s="2">
        <v>600135853</v>
      </c>
      <c r="D133" s="2" t="s">
        <v>2724</v>
      </c>
      <c r="E133" s="6">
        <v>1</v>
      </c>
      <c r="F133" s="67">
        <v>0.12</v>
      </c>
      <c r="G133" s="41">
        <v>0.08</v>
      </c>
      <c r="H133" s="99">
        <v>30680</v>
      </c>
      <c r="I133" s="103">
        <v>10431</v>
      </c>
      <c r="J133" s="103">
        <v>613</v>
      </c>
      <c r="K133" s="15">
        <v>41724</v>
      </c>
    </row>
    <row r="134" spans="1:11" ht="17.100000000000001" customHeight="1" x14ac:dyDescent="0.25">
      <c r="A134" s="5" t="s">
        <v>587</v>
      </c>
      <c r="B134" s="31" t="s">
        <v>2725</v>
      </c>
      <c r="C134" s="2">
        <v>600134083</v>
      </c>
      <c r="D134" s="2" t="s">
        <v>2726</v>
      </c>
      <c r="E134" s="6">
        <v>4</v>
      </c>
      <c r="F134" s="67">
        <v>0.5</v>
      </c>
      <c r="G134" s="41">
        <v>0.33300000000000002</v>
      </c>
      <c r="H134" s="99">
        <v>127835</v>
      </c>
      <c r="I134" s="103">
        <v>43464</v>
      </c>
      <c r="J134" s="103">
        <v>2556</v>
      </c>
      <c r="K134" s="15">
        <v>173855</v>
      </c>
    </row>
    <row r="135" spans="1:11" ht="17.100000000000001" customHeight="1" x14ac:dyDescent="0.25">
      <c r="A135" s="5" t="s">
        <v>591</v>
      </c>
      <c r="B135" s="31" t="s">
        <v>2727</v>
      </c>
      <c r="C135" s="2">
        <v>600138399</v>
      </c>
      <c r="D135" s="2" t="s">
        <v>2728</v>
      </c>
      <c r="E135" s="6">
        <v>3</v>
      </c>
      <c r="F135" s="67">
        <v>1.016</v>
      </c>
      <c r="G135" s="41">
        <v>0.67700000000000005</v>
      </c>
      <c r="H135" s="99">
        <v>259761</v>
      </c>
      <c r="I135" s="103">
        <v>88319</v>
      </c>
      <c r="J135" s="103">
        <v>5195</v>
      </c>
      <c r="K135" s="15">
        <v>353275</v>
      </c>
    </row>
    <row r="136" spans="1:11" ht="17.100000000000001" customHeight="1" x14ac:dyDescent="0.25">
      <c r="A136" s="5" t="s">
        <v>595</v>
      </c>
      <c r="B136" s="31" t="s">
        <v>2729</v>
      </c>
      <c r="C136" s="2">
        <v>600142621</v>
      </c>
      <c r="D136" s="2" t="s">
        <v>2730</v>
      </c>
      <c r="E136" s="6">
        <v>3</v>
      </c>
      <c r="F136" s="67">
        <v>0.38100000000000001</v>
      </c>
      <c r="G136" s="41">
        <v>0.254</v>
      </c>
      <c r="H136" s="99">
        <v>97410</v>
      </c>
      <c r="I136" s="103">
        <v>33119</v>
      </c>
      <c r="J136" s="103">
        <v>1948</v>
      </c>
      <c r="K136" s="15">
        <v>132477</v>
      </c>
    </row>
    <row r="137" spans="1:11" ht="17.100000000000001" customHeight="1" x14ac:dyDescent="0.25">
      <c r="A137" s="5" t="s">
        <v>597</v>
      </c>
      <c r="B137" s="31" t="s">
        <v>2731</v>
      </c>
      <c r="C137" s="2">
        <v>600138038</v>
      </c>
      <c r="D137" s="2" t="s">
        <v>2732</v>
      </c>
      <c r="E137" s="6">
        <v>1</v>
      </c>
      <c r="F137" s="67">
        <v>0.4</v>
      </c>
      <c r="G137" s="41">
        <v>0.26700000000000002</v>
      </c>
      <c r="H137" s="99">
        <v>102268</v>
      </c>
      <c r="I137" s="103">
        <v>34771</v>
      </c>
      <c r="J137" s="103">
        <v>2045</v>
      </c>
      <c r="K137" s="15">
        <v>139084</v>
      </c>
    </row>
    <row r="138" spans="1:11" ht="17.100000000000001" customHeight="1" x14ac:dyDescent="0.25">
      <c r="A138" s="5" t="s">
        <v>601</v>
      </c>
      <c r="B138" s="31" t="s">
        <v>2733</v>
      </c>
      <c r="C138" s="2">
        <v>600142612</v>
      </c>
      <c r="D138" s="2" t="s">
        <v>2734</v>
      </c>
      <c r="E138" s="6">
        <v>1</v>
      </c>
      <c r="F138" s="67">
        <v>0.35499999999999998</v>
      </c>
      <c r="G138" s="41">
        <v>0.23699999999999999</v>
      </c>
      <c r="H138" s="99">
        <v>90763</v>
      </c>
      <c r="I138" s="103">
        <v>30859</v>
      </c>
      <c r="J138" s="103">
        <v>1815</v>
      </c>
      <c r="K138" s="15">
        <v>123437</v>
      </c>
    </row>
    <row r="139" spans="1:11" ht="17.100000000000001" customHeight="1" x14ac:dyDescent="0.25">
      <c r="A139" s="5" t="s">
        <v>603</v>
      </c>
      <c r="B139" s="31" t="s">
        <v>2735</v>
      </c>
      <c r="C139" s="2">
        <v>674000200</v>
      </c>
      <c r="D139" s="2" t="s">
        <v>2736</v>
      </c>
      <c r="E139" s="6">
        <v>4</v>
      </c>
      <c r="F139" s="67">
        <v>0.46700000000000003</v>
      </c>
      <c r="G139" s="41">
        <v>0.311</v>
      </c>
      <c r="H139" s="99">
        <v>119398</v>
      </c>
      <c r="I139" s="103">
        <v>40595</v>
      </c>
      <c r="J139" s="103">
        <v>2387</v>
      </c>
      <c r="K139" s="15">
        <v>162380</v>
      </c>
    </row>
    <row r="140" spans="1:11" ht="17.100000000000001" customHeight="1" x14ac:dyDescent="0.25">
      <c r="A140" s="5" t="s">
        <v>605</v>
      </c>
      <c r="B140" s="31" t="s">
        <v>2737</v>
      </c>
      <c r="C140" s="2">
        <v>600143261</v>
      </c>
      <c r="D140" s="2" t="s">
        <v>2738</v>
      </c>
      <c r="E140" s="6">
        <v>2</v>
      </c>
      <c r="F140" s="67">
        <v>0.22800000000000001</v>
      </c>
      <c r="G140" s="41">
        <v>0.152</v>
      </c>
      <c r="H140" s="99">
        <v>58293</v>
      </c>
      <c r="I140" s="103">
        <v>19820</v>
      </c>
      <c r="J140" s="103">
        <v>1165</v>
      </c>
      <c r="K140" s="15">
        <v>79278</v>
      </c>
    </row>
    <row r="141" spans="1:11" ht="17.100000000000001" customHeight="1" x14ac:dyDescent="0.25">
      <c r="A141" s="5" t="s">
        <v>607</v>
      </c>
      <c r="B141" s="31" t="s">
        <v>2739</v>
      </c>
      <c r="C141" s="2">
        <v>600131998</v>
      </c>
      <c r="D141" s="2" t="s">
        <v>2740</v>
      </c>
      <c r="E141" s="6">
        <v>2</v>
      </c>
      <c r="F141" s="67">
        <v>0.80600000000000005</v>
      </c>
      <c r="G141" s="41">
        <v>0.53700000000000003</v>
      </c>
      <c r="H141" s="99">
        <v>206070</v>
      </c>
      <c r="I141" s="103">
        <v>70064</v>
      </c>
      <c r="J141" s="103">
        <v>4121</v>
      </c>
      <c r="K141" s="15">
        <v>280255</v>
      </c>
    </row>
    <row r="142" spans="1:11" ht="17.100000000000001" customHeight="1" x14ac:dyDescent="0.25">
      <c r="A142" s="5" t="s">
        <v>609</v>
      </c>
      <c r="B142" s="31" t="s">
        <v>2741</v>
      </c>
      <c r="C142" s="2">
        <v>600133621</v>
      </c>
      <c r="D142" s="2" t="s">
        <v>2742</v>
      </c>
      <c r="E142" s="6">
        <v>1</v>
      </c>
      <c r="F142" s="67">
        <v>0.38700000000000001</v>
      </c>
      <c r="G142" s="41">
        <v>0.25800000000000001</v>
      </c>
      <c r="H142" s="99">
        <v>98944</v>
      </c>
      <c r="I142" s="103">
        <v>33641</v>
      </c>
      <c r="J142" s="103">
        <v>1978</v>
      </c>
      <c r="K142" s="15">
        <v>134563</v>
      </c>
    </row>
    <row r="143" spans="1:11" ht="17.100000000000001" customHeight="1" x14ac:dyDescent="0.25">
      <c r="A143" s="5" t="s">
        <v>613</v>
      </c>
      <c r="B143" s="31" t="s">
        <v>2743</v>
      </c>
      <c r="C143" s="2">
        <v>600144429</v>
      </c>
      <c r="D143" s="2" t="s">
        <v>2744</v>
      </c>
      <c r="E143" s="6">
        <v>3</v>
      </c>
      <c r="F143" s="67">
        <v>1.2090000000000001</v>
      </c>
      <c r="G143" s="41">
        <v>0.80600000000000005</v>
      </c>
      <c r="H143" s="99">
        <v>309106</v>
      </c>
      <c r="I143" s="103">
        <v>105096</v>
      </c>
      <c r="J143" s="103">
        <v>6182</v>
      </c>
      <c r="K143" s="15">
        <v>420384</v>
      </c>
    </row>
    <row r="144" spans="1:11" ht="17.100000000000001" customHeight="1" x14ac:dyDescent="0.25">
      <c r="A144" s="5" t="s">
        <v>617</v>
      </c>
      <c r="B144" s="31" t="s">
        <v>2745</v>
      </c>
      <c r="C144" s="2">
        <v>600144437</v>
      </c>
      <c r="D144" s="2" t="s">
        <v>2746</v>
      </c>
      <c r="E144" s="6">
        <v>1</v>
      </c>
      <c r="F144" s="67">
        <v>0.22500000000000001</v>
      </c>
      <c r="G144" s="41">
        <v>0.15</v>
      </c>
      <c r="H144" s="99">
        <v>57526</v>
      </c>
      <c r="I144" s="103">
        <v>19559</v>
      </c>
      <c r="J144" s="103">
        <v>1150</v>
      </c>
      <c r="K144" s="15">
        <v>78235</v>
      </c>
    </row>
    <row r="145" spans="1:11" ht="17.100000000000001" customHeight="1" x14ac:dyDescent="0.25">
      <c r="A145" s="5" t="s">
        <v>621</v>
      </c>
      <c r="B145" s="31" t="s">
        <v>2747</v>
      </c>
      <c r="C145" s="2">
        <v>600144453</v>
      </c>
      <c r="D145" s="2" t="s">
        <v>2748</v>
      </c>
      <c r="E145" s="6">
        <v>5</v>
      </c>
      <c r="F145" s="67">
        <v>1.355</v>
      </c>
      <c r="G145" s="41">
        <v>0.90300000000000002</v>
      </c>
      <c r="H145" s="99">
        <v>346433</v>
      </c>
      <c r="I145" s="103">
        <v>117787</v>
      </c>
      <c r="J145" s="103">
        <v>6928</v>
      </c>
      <c r="K145" s="15">
        <v>471148</v>
      </c>
    </row>
    <row r="146" spans="1:11" ht="17.100000000000001" customHeight="1" x14ac:dyDescent="0.25">
      <c r="A146" s="5" t="s">
        <v>625</v>
      </c>
      <c r="B146" s="31" t="s">
        <v>2749</v>
      </c>
      <c r="C146" s="2">
        <v>600144470</v>
      </c>
      <c r="D146" s="2" t="s">
        <v>2750</v>
      </c>
      <c r="E146" s="6">
        <v>1</v>
      </c>
      <c r="F146" s="67">
        <v>0.24099999999999999</v>
      </c>
      <c r="G146" s="41">
        <v>0.161</v>
      </c>
      <c r="H146" s="99">
        <v>61617</v>
      </c>
      <c r="I146" s="103">
        <v>20950</v>
      </c>
      <c r="J146" s="103">
        <v>1232</v>
      </c>
      <c r="K146" s="15">
        <v>83799</v>
      </c>
    </row>
    <row r="147" spans="1:11" ht="17.100000000000001" customHeight="1" x14ac:dyDescent="0.25">
      <c r="A147" s="5" t="s">
        <v>629</v>
      </c>
      <c r="B147" s="31" t="s">
        <v>2751</v>
      </c>
      <c r="C147" s="2">
        <v>619801123</v>
      </c>
      <c r="D147" s="2" t="s">
        <v>2752</v>
      </c>
      <c r="E147" s="6">
        <v>1</v>
      </c>
      <c r="F147" s="67">
        <v>0.4</v>
      </c>
      <c r="G147" s="41">
        <v>0.26700000000000002</v>
      </c>
      <c r="H147" s="99">
        <v>102268</v>
      </c>
      <c r="I147" s="103">
        <v>34771</v>
      </c>
      <c r="J147" s="103">
        <v>2045</v>
      </c>
      <c r="K147" s="15">
        <v>139084</v>
      </c>
    </row>
    <row r="148" spans="1:11" ht="17.100000000000001" customHeight="1" x14ac:dyDescent="0.25">
      <c r="A148" s="5" t="s">
        <v>631</v>
      </c>
      <c r="B148" s="31" t="s">
        <v>2753</v>
      </c>
      <c r="C148" s="2">
        <v>600143350</v>
      </c>
      <c r="D148" s="2" t="s">
        <v>2754</v>
      </c>
      <c r="E148" s="6">
        <v>1</v>
      </c>
      <c r="F148" s="67">
        <v>0.17399999999999999</v>
      </c>
      <c r="G148" s="41">
        <v>0.11600000000000001</v>
      </c>
      <c r="H148" s="99">
        <v>44487</v>
      </c>
      <c r="I148" s="103">
        <v>15126</v>
      </c>
      <c r="J148" s="103">
        <v>889</v>
      </c>
      <c r="K148" s="15">
        <v>60502</v>
      </c>
    </row>
    <row r="149" spans="1:11" ht="17.100000000000001" customHeight="1" x14ac:dyDescent="0.25">
      <c r="A149" s="5" t="s">
        <v>634</v>
      </c>
      <c r="B149" s="31" t="s">
        <v>2755</v>
      </c>
      <c r="C149" s="2">
        <v>674000188</v>
      </c>
      <c r="D149" s="2" t="s">
        <v>2756</v>
      </c>
      <c r="E149" s="6">
        <v>2</v>
      </c>
      <c r="F149" s="67">
        <v>0.5</v>
      </c>
      <c r="G149" s="41">
        <v>0.33300000000000002</v>
      </c>
      <c r="H149" s="99">
        <v>127835</v>
      </c>
      <c r="I149" s="103">
        <v>43464</v>
      </c>
      <c r="J149" s="103">
        <v>2556</v>
      </c>
      <c r="K149" s="15">
        <v>173855</v>
      </c>
    </row>
    <row r="150" spans="1:11" ht="17.100000000000001" customHeight="1" x14ac:dyDescent="0.25">
      <c r="A150" s="5" t="s">
        <v>636</v>
      </c>
      <c r="B150" s="31" t="s">
        <v>2757</v>
      </c>
      <c r="C150" s="2">
        <v>600136167</v>
      </c>
      <c r="D150" s="2" t="s">
        <v>2758</v>
      </c>
      <c r="E150" s="6">
        <v>1</v>
      </c>
      <c r="F150" s="67">
        <v>0.40300000000000002</v>
      </c>
      <c r="G150" s="41">
        <v>0.26900000000000002</v>
      </c>
      <c r="H150" s="99">
        <v>103035</v>
      </c>
      <c r="I150" s="103">
        <v>35032</v>
      </c>
      <c r="J150" s="103">
        <v>2060</v>
      </c>
      <c r="K150" s="15">
        <v>140127</v>
      </c>
    </row>
    <row r="151" spans="1:11" ht="17.100000000000001" customHeight="1" x14ac:dyDescent="0.25">
      <c r="A151" s="5" t="s">
        <v>638</v>
      </c>
      <c r="B151" s="85" t="s">
        <v>2759</v>
      </c>
      <c r="C151" s="2">
        <v>600136272</v>
      </c>
      <c r="D151" s="2" t="s">
        <v>2760</v>
      </c>
      <c r="E151" s="6">
        <v>1</v>
      </c>
      <c r="F151" s="67">
        <v>1.6E-2</v>
      </c>
      <c r="G151" s="41">
        <v>1.0999999999999999E-2</v>
      </c>
      <c r="H151" s="99">
        <v>4091</v>
      </c>
      <c r="I151" s="103">
        <v>1391</v>
      </c>
      <c r="J151" s="103">
        <v>81</v>
      </c>
      <c r="K151" s="15">
        <v>5563</v>
      </c>
    </row>
    <row r="152" spans="1:11" ht="17.100000000000001" customHeight="1" x14ac:dyDescent="0.25">
      <c r="A152" s="5" t="s">
        <v>640</v>
      </c>
      <c r="B152" s="31" t="s">
        <v>2761</v>
      </c>
      <c r="C152" s="2">
        <v>600138623</v>
      </c>
      <c r="D152" s="2" t="s">
        <v>2762</v>
      </c>
      <c r="E152" s="6">
        <v>1</v>
      </c>
      <c r="F152" s="67">
        <v>0.2</v>
      </c>
      <c r="G152" s="41">
        <v>0.13300000000000001</v>
      </c>
      <c r="H152" s="99">
        <v>51134</v>
      </c>
      <c r="I152" s="103">
        <v>17386</v>
      </c>
      <c r="J152" s="103">
        <v>1022</v>
      </c>
      <c r="K152" s="15">
        <v>69542</v>
      </c>
    </row>
    <row r="153" spans="1:11" ht="17.100000000000001" customHeight="1" x14ac:dyDescent="0.25">
      <c r="A153" s="5" t="s">
        <v>644</v>
      </c>
      <c r="B153" s="31" t="s">
        <v>2763</v>
      </c>
      <c r="C153" s="2">
        <v>600137953</v>
      </c>
      <c r="D153" s="2" t="s">
        <v>2764</v>
      </c>
      <c r="E153" s="6">
        <v>1</v>
      </c>
      <c r="F153" s="67">
        <v>0.40300000000000002</v>
      </c>
      <c r="G153" s="41">
        <v>0.26900000000000002</v>
      </c>
      <c r="H153" s="99">
        <v>103035</v>
      </c>
      <c r="I153" s="103">
        <v>35032</v>
      </c>
      <c r="J153" s="103">
        <v>2060</v>
      </c>
      <c r="K153" s="15">
        <v>140127</v>
      </c>
    </row>
    <row r="154" spans="1:11" ht="17.100000000000001" customHeight="1" x14ac:dyDescent="0.25">
      <c r="A154" s="5" t="s">
        <v>646</v>
      </c>
      <c r="B154" s="31" t="s">
        <v>2765</v>
      </c>
      <c r="C154" s="2">
        <v>650023919</v>
      </c>
      <c r="D154" s="2" t="s">
        <v>2766</v>
      </c>
      <c r="E154" s="6">
        <v>2</v>
      </c>
      <c r="F154" s="67">
        <v>0.80600000000000005</v>
      </c>
      <c r="G154" s="41">
        <v>0.53700000000000003</v>
      </c>
      <c r="H154" s="99">
        <v>206070</v>
      </c>
      <c r="I154" s="103">
        <v>70064</v>
      </c>
      <c r="J154" s="103">
        <v>4121</v>
      </c>
      <c r="K154" s="15">
        <v>280255</v>
      </c>
    </row>
    <row r="155" spans="1:11" ht="17.100000000000001" customHeight="1" x14ac:dyDescent="0.25">
      <c r="A155" s="5" t="s">
        <v>648</v>
      </c>
      <c r="B155" s="31" t="s">
        <v>2767</v>
      </c>
      <c r="C155" s="2">
        <v>600142931</v>
      </c>
      <c r="D155" s="2" t="s">
        <v>2768</v>
      </c>
      <c r="E155" s="6">
        <v>3</v>
      </c>
      <c r="F155" s="67">
        <v>0.80600000000000005</v>
      </c>
      <c r="G155" s="41">
        <v>0.53700000000000003</v>
      </c>
      <c r="H155" s="99">
        <v>206070</v>
      </c>
      <c r="I155" s="103">
        <v>70064</v>
      </c>
      <c r="J155" s="103">
        <v>4121</v>
      </c>
      <c r="K155" s="15">
        <v>280255</v>
      </c>
    </row>
    <row r="156" spans="1:11" ht="17.100000000000001" customHeight="1" x14ac:dyDescent="0.25">
      <c r="A156" s="5" t="s">
        <v>651</v>
      </c>
      <c r="B156" s="31" t="s">
        <v>2769</v>
      </c>
      <c r="C156" s="2">
        <v>600142728</v>
      </c>
      <c r="D156" s="2" t="s">
        <v>2770</v>
      </c>
      <c r="E156" s="6">
        <v>1</v>
      </c>
      <c r="F156" s="67">
        <v>0.40300000000000002</v>
      </c>
      <c r="G156" s="41">
        <v>0.26900000000000002</v>
      </c>
      <c r="H156" s="99">
        <v>103035</v>
      </c>
      <c r="I156" s="103">
        <v>35032</v>
      </c>
      <c r="J156" s="103">
        <v>2060</v>
      </c>
      <c r="K156" s="15">
        <v>140127</v>
      </c>
    </row>
    <row r="157" spans="1:11" ht="17.100000000000001" customHeight="1" x14ac:dyDescent="0.25">
      <c r="A157" s="5" t="s">
        <v>653</v>
      </c>
      <c r="B157" s="31" t="s">
        <v>2771</v>
      </c>
      <c r="C157" s="2">
        <v>600132391</v>
      </c>
      <c r="D157" s="2" t="s">
        <v>2772</v>
      </c>
      <c r="E157" s="6">
        <v>2</v>
      </c>
      <c r="F157" s="67">
        <v>0.503</v>
      </c>
      <c r="G157" s="41">
        <v>0.33500000000000002</v>
      </c>
      <c r="H157" s="99">
        <v>128602</v>
      </c>
      <c r="I157" s="103">
        <v>43725</v>
      </c>
      <c r="J157" s="103">
        <v>2572</v>
      </c>
      <c r="K157" s="15">
        <v>174899</v>
      </c>
    </row>
    <row r="158" spans="1:11" ht="17.100000000000001" customHeight="1" x14ac:dyDescent="0.25">
      <c r="A158" s="5" t="s">
        <v>655</v>
      </c>
      <c r="B158" s="31" t="s">
        <v>2773</v>
      </c>
      <c r="C158" s="2">
        <v>650020626</v>
      </c>
      <c r="D158" s="2" t="s">
        <v>2774</v>
      </c>
      <c r="E158" s="6">
        <v>3</v>
      </c>
      <c r="F158" s="67">
        <v>0.71799999999999997</v>
      </c>
      <c r="G158" s="41">
        <v>0.47899999999999998</v>
      </c>
      <c r="H158" s="99">
        <v>183571</v>
      </c>
      <c r="I158" s="103">
        <v>62414</v>
      </c>
      <c r="J158" s="103">
        <v>3671</v>
      </c>
      <c r="K158" s="15">
        <v>249656</v>
      </c>
    </row>
    <row r="159" spans="1:11" ht="17.100000000000001" customHeight="1" x14ac:dyDescent="0.25">
      <c r="A159" s="5" t="s">
        <v>657</v>
      </c>
      <c r="B159" s="31" t="s">
        <v>2775</v>
      </c>
      <c r="C159" s="2">
        <v>600144917</v>
      </c>
      <c r="D159" s="2" t="s">
        <v>2776</v>
      </c>
      <c r="E159" s="6">
        <v>7</v>
      </c>
      <c r="F159" s="67">
        <v>1.121</v>
      </c>
      <c r="G159" s="41">
        <v>0.747</v>
      </c>
      <c r="H159" s="99">
        <v>286607</v>
      </c>
      <c r="I159" s="103">
        <v>97446</v>
      </c>
      <c r="J159" s="103">
        <v>5732</v>
      </c>
      <c r="K159" s="15">
        <v>389785</v>
      </c>
    </row>
    <row r="160" spans="1:11" ht="17.100000000000001" customHeight="1" x14ac:dyDescent="0.25">
      <c r="A160" s="5" t="s">
        <v>659</v>
      </c>
      <c r="B160" s="31" t="s">
        <v>2777</v>
      </c>
      <c r="C160" s="2">
        <v>600131301</v>
      </c>
      <c r="D160" s="2" t="s">
        <v>2778</v>
      </c>
      <c r="E160" s="6">
        <v>1</v>
      </c>
      <c r="F160" s="67">
        <v>0.3</v>
      </c>
      <c r="G160" s="41">
        <v>0.2</v>
      </c>
      <c r="H160" s="99">
        <v>76701</v>
      </c>
      <c r="I160" s="103">
        <v>26078</v>
      </c>
      <c r="J160" s="103">
        <v>1534</v>
      </c>
      <c r="K160" s="15">
        <v>104313</v>
      </c>
    </row>
    <row r="161" spans="1:11" ht="17.100000000000001" customHeight="1" x14ac:dyDescent="0.25">
      <c r="A161" s="5" t="s">
        <v>663</v>
      </c>
      <c r="B161" s="31" t="s">
        <v>2779</v>
      </c>
      <c r="C161" s="2">
        <v>600130894</v>
      </c>
      <c r="D161" s="2" t="s">
        <v>2780</v>
      </c>
      <c r="E161" s="6">
        <v>1</v>
      </c>
      <c r="F161" s="67">
        <v>0.08</v>
      </c>
      <c r="G161" s="41">
        <v>5.2999999999999999E-2</v>
      </c>
      <c r="H161" s="99">
        <v>20454</v>
      </c>
      <c r="I161" s="103">
        <v>6954</v>
      </c>
      <c r="J161" s="103">
        <v>409</v>
      </c>
      <c r="K161" s="15">
        <v>27817</v>
      </c>
    </row>
    <row r="162" spans="1:11" ht="17.100000000000001" customHeight="1" x14ac:dyDescent="0.25">
      <c r="A162" s="5" t="s">
        <v>667</v>
      </c>
      <c r="B162" s="31" t="s">
        <v>2781</v>
      </c>
      <c r="C162" s="2">
        <v>600142027</v>
      </c>
      <c r="D162" s="2" t="s">
        <v>2782</v>
      </c>
      <c r="E162" s="6">
        <v>1</v>
      </c>
      <c r="F162" s="67">
        <v>0.40300000000000002</v>
      </c>
      <c r="G162" s="41">
        <v>0.26900000000000002</v>
      </c>
      <c r="H162" s="99">
        <v>103035</v>
      </c>
      <c r="I162" s="103">
        <v>35032</v>
      </c>
      <c r="J162" s="103">
        <v>2060</v>
      </c>
      <c r="K162" s="15">
        <v>140127</v>
      </c>
    </row>
    <row r="163" spans="1:11" ht="17.100000000000001" customHeight="1" x14ac:dyDescent="0.25">
      <c r="A163" s="5" t="s">
        <v>670</v>
      </c>
      <c r="B163" s="31" t="s">
        <v>2783</v>
      </c>
      <c r="C163" s="2">
        <v>674000510</v>
      </c>
      <c r="D163" s="2" t="s">
        <v>2784</v>
      </c>
      <c r="E163" s="6">
        <v>2</v>
      </c>
      <c r="F163" s="67">
        <v>0.80600000000000005</v>
      </c>
      <c r="G163" s="41">
        <v>0.53700000000000003</v>
      </c>
      <c r="H163" s="99">
        <v>206070</v>
      </c>
      <c r="I163" s="103">
        <v>70064</v>
      </c>
      <c r="J163" s="103">
        <v>4121</v>
      </c>
      <c r="K163" s="15">
        <v>280255</v>
      </c>
    </row>
    <row r="164" spans="1:11" ht="17.100000000000001" customHeight="1" x14ac:dyDescent="0.25">
      <c r="A164" s="5" t="s">
        <v>674</v>
      </c>
      <c r="B164" s="31" t="s">
        <v>2785</v>
      </c>
      <c r="C164" s="2">
        <v>674000501</v>
      </c>
      <c r="D164" s="2" t="s">
        <v>2786</v>
      </c>
      <c r="E164" s="6">
        <v>3</v>
      </c>
      <c r="F164" s="67">
        <v>0.70299999999999996</v>
      </c>
      <c r="G164" s="41">
        <v>0.46899999999999997</v>
      </c>
      <c r="H164" s="99">
        <v>179736</v>
      </c>
      <c r="I164" s="103">
        <v>61110</v>
      </c>
      <c r="J164" s="103">
        <v>3594</v>
      </c>
      <c r="K164" s="15">
        <v>244440</v>
      </c>
    </row>
    <row r="165" spans="1:11" ht="17.100000000000001" customHeight="1" x14ac:dyDescent="0.25">
      <c r="A165" s="5" t="s">
        <v>676</v>
      </c>
      <c r="B165" s="31" t="s">
        <v>2787</v>
      </c>
      <c r="C165" s="2">
        <v>674000463</v>
      </c>
      <c r="D165" s="2" t="s">
        <v>2788</v>
      </c>
      <c r="E165" s="6">
        <v>1</v>
      </c>
      <c r="F165" s="67">
        <v>0.40300000000000002</v>
      </c>
      <c r="G165" s="41">
        <v>0.26900000000000002</v>
      </c>
      <c r="H165" s="99">
        <v>103035</v>
      </c>
      <c r="I165" s="103">
        <v>35032</v>
      </c>
      <c r="J165" s="103">
        <v>2060</v>
      </c>
      <c r="K165" s="15">
        <v>140127</v>
      </c>
    </row>
    <row r="166" spans="1:11" ht="17.100000000000001" customHeight="1" x14ac:dyDescent="0.25">
      <c r="A166" s="5" t="s">
        <v>679</v>
      </c>
      <c r="B166" s="31" t="s">
        <v>2789</v>
      </c>
      <c r="C166" s="2">
        <v>674000447</v>
      </c>
      <c r="D166" s="2" t="s">
        <v>2790</v>
      </c>
      <c r="E166" s="6">
        <v>3</v>
      </c>
      <c r="F166" s="67">
        <v>1.1060000000000001</v>
      </c>
      <c r="G166" s="41">
        <v>0.73699999999999999</v>
      </c>
      <c r="H166" s="99">
        <v>282771</v>
      </c>
      <c r="I166" s="103">
        <v>96142</v>
      </c>
      <c r="J166" s="103">
        <v>5655</v>
      </c>
      <c r="K166" s="15">
        <v>384568</v>
      </c>
    </row>
    <row r="167" spans="1:11" ht="17.100000000000001" customHeight="1" x14ac:dyDescent="0.25">
      <c r="A167" s="5" t="s">
        <v>681</v>
      </c>
      <c r="B167" s="31" t="s">
        <v>2791</v>
      </c>
      <c r="C167" s="2">
        <v>674105699</v>
      </c>
      <c r="D167" s="2" t="s">
        <v>2792</v>
      </c>
      <c r="E167" s="6">
        <v>2</v>
      </c>
      <c r="F167" s="67">
        <v>0.50800000000000001</v>
      </c>
      <c r="G167" s="41">
        <v>0.33900000000000002</v>
      </c>
      <c r="H167" s="99">
        <v>129881</v>
      </c>
      <c r="I167" s="103">
        <v>44160</v>
      </c>
      <c r="J167" s="103">
        <v>2597</v>
      </c>
      <c r="K167" s="15">
        <v>176638</v>
      </c>
    </row>
    <row r="168" spans="1:11" ht="17.100000000000001" customHeight="1" x14ac:dyDescent="0.25">
      <c r="A168" s="5" t="s">
        <v>683</v>
      </c>
      <c r="B168" s="31" t="s">
        <v>2793</v>
      </c>
      <c r="C168" s="2">
        <v>600026752</v>
      </c>
      <c r="D168" s="2" t="s">
        <v>2794</v>
      </c>
      <c r="E168" s="6">
        <v>1</v>
      </c>
      <c r="F168" s="67">
        <v>0.155</v>
      </c>
      <c r="G168" s="41">
        <v>0.10299999999999999</v>
      </c>
      <c r="H168" s="99">
        <v>39629</v>
      </c>
      <c r="I168" s="103">
        <v>13474</v>
      </c>
      <c r="J168" s="103">
        <v>792</v>
      </c>
      <c r="K168" s="15">
        <v>53895</v>
      </c>
    </row>
    <row r="169" spans="1:11" ht="17.100000000000001" customHeight="1" x14ac:dyDescent="0.25">
      <c r="A169" s="5" t="s">
        <v>686</v>
      </c>
      <c r="B169" s="31" t="s">
        <v>2795</v>
      </c>
      <c r="C169" s="2">
        <v>600026507</v>
      </c>
      <c r="D169" s="2" t="s">
        <v>2796</v>
      </c>
      <c r="E169" s="6">
        <v>2</v>
      </c>
      <c r="F169" s="67">
        <v>0.53300000000000003</v>
      </c>
      <c r="G169" s="41">
        <v>0.35499999999999998</v>
      </c>
      <c r="H169" s="99">
        <v>136272</v>
      </c>
      <c r="I169" s="103">
        <v>46332</v>
      </c>
      <c r="J169" s="103">
        <v>2725</v>
      </c>
      <c r="K169" s="15">
        <v>185329</v>
      </c>
    </row>
    <row r="170" spans="1:11" ht="17.100000000000001" customHeight="1" x14ac:dyDescent="0.25">
      <c r="A170" s="17" t="s">
        <v>690</v>
      </c>
      <c r="B170" s="68" t="s">
        <v>2797</v>
      </c>
      <c r="C170" s="7">
        <v>610500678</v>
      </c>
      <c r="D170" s="7" t="s">
        <v>2798</v>
      </c>
      <c r="E170" s="19">
        <v>1</v>
      </c>
      <c r="F170" s="69">
        <v>0.40300000000000002</v>
      </c>
      <c r="G170" s="8">
        <v>0.26900000000000002</v>
      </c>
      <c r="H170" s="100">
        <v>103035</v>
      </c>
      <c r="I170" s="108">
        <v>35032</v>
      </c>
      <c r="J170" s="108">
        <v>2060</v>
      </c>
      <c r="K170" s="20">
        <v>140127</v>
      </c>
    </row>
    <row r="171" spans="1:11" ht="22.5" customHeight="1" x14ac:dyDescent="0.3">
      <c r="A171" s="222" t="s">
        <v>295</v>
      </c>
      <c r="B171" s="222"/>
      <c r="C171" s="222"/>
      <c r="D171" s="222"/>
      <c r="E171" s="91">
        <f>SUBTOTAL(109,Tabulka14[Počet tříd v mateřské škole, které dotaci obdrží])</f>
        <v>401</v>
      </c>
      <c r="F171" s="91">
        <f>SUBTOTAL(109,Tabulka14[Úvazky překryvu přímé pedagogické činnosti učitelů, na které je dotace poskytnuta (navýšení úvazků učitelů MŠ potřebných k zajištění cílených překryvů 2,5 hod)])</f>
        <v>101.38710000000007</v>
      </c>
      <c r="G171" s="132">
        <f>SUBTOTAL(109,Tabulka14[Limit počtu učitelů mateřských škol přepočtený na období leden - srpen 2019])</f>
        <v>67.59399999999998</v>
      </c>
      <c r="H171" s="97">
        <f>SUBTOTAL(109,Tabulka14[Platy v Kč])</f>
        <v>25921675</v>
      </c>
      <c r="I171" s="97">
        <f>SUBTOTAL(109,Tabulka14[Zákonné odvody v Kč])</f>
        <v>8813375</v>
      </c>
      <c r="J171" s="97">
        <f>SUBTOTAL(109,Tabulka14[Fond kulturních a sociálních potřeb v Kč])</f>
        <v>518353</v>
      </c>
      <c r="K171" s="92">
        <f>SUBTOTAL(109,Tabulka14[[Poskytnutá dotace celkem v Kč ]])</f>
        <v>35253403</v>
      </c>
    </row>
  </sheetData>
  <mergeCells count="2">
    <mergeCell ref="A171:D171"/>
    <mergeCell ref="A3:C3"/>
  </mergeCells>
  <conditionalFormatting sqref="I4">
    <cfRule type="cellIs" dxfId="14" priority="1" operator="lessThan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opLeftCell="B148" workbookViewId="0">
      <selection activeCell="G5" sqref="G5:G173"/>
    </sheetView>
  </sheetViews>
  <sheetFormatPr defaultRowHeight="15" x14ac:dyDescent="0.25"/>
  <cols>
    <col min="1" max="1" width="15.7109375" customWidth="1"/>
    <col min="2" max="2" width="82.42578125" bestFit="1" customWidth="1"/>
    <col min="3" max="5" width="20.7109375" customWidth="1"/>
    <col min="6" max="6" width="25.5703125" style="88" customWidth="1"/>
    <col min="7" max="7" width="25.5703125" style="128" customWidth="1"/>
    <col min="8" max="11" width="20.7109375" customWidth="1"/>
  </cols>
  <sheetData>
    <row r="1" spans="1:11" x14ac:dyDescent="0.25">
      <c r="A1" s="125" t="s">
        <v>3585</v>
      </c>
      <c r="F1" s="123"/>
    </row>
    <row r="2" spans="1:11" x14ac:dyDescent="0.25">
      <c r="A2" s="130" t="s">
        <v>3586</v>
      </c>
      <c r="B2" s="130"/>
      <c r="C2" s="130"/>
      <c r="D2" s="130"/>
      <c r="F2" s="126"/>
    </row>
    <row r="3" spans="1:11" ht="26.25" x14ac:dyDescent="0.4">
      <c r="A3" s="224" t="s">
        <v>3570</v>
      </c>
      <c r="B3" s="225"/>
      <c r="C3" s="225"/>
    </row>
    <row r="4" spans="1:11" ht="108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24" t="s">
        <v>3</v>
      </c>
      <c r="B5" s="22" t="s">
        <v>296</v>
      </c>
      <c r="C5" s="23" t="s">
        <v>297</v>
      </c>
      <c r="D5" s="23" t="s">
        <v>298</v>
      </c>
      <c r="E5" s="24">
        <v>1</v>
      </c>
      <c r="F5" s="176">
        <v>0.21</v>
      </c>
      <c r="G5" s="41">
        <f>ROUND([1]!Tabulka2[[#This Row],[Limit počtu učitelů mateřských škol přepočtený na období leden - srpen 2019]],3)</f>
        <v>0.14000000000000001</v>
      </c>
      <c r="H5" s="25">
        <v>53691</v>
      </c>
      <c r="I5" s="26">
        <v>18255</v>
      </c>
      <c r="J5" s="26">
        <v>1073</v>
      </c>
      <c r="K5" s="26">
        <v>73019</v>
      </c>
    </row>
    <row r="6" spans="1:11" ht="17.100000000000001" customHeight="1" x14ac:dyDescent="0.25">
      <c r="A6" s="27" t="s">
        <v>6</v>
      </c>
      <c r="B6" s="76" t="s">
        <v>299</v>
      </c>
      <c r="C6" s="29" t="s">
        <v>300</v>
      </c>
      <c r="D6" s="29" t="s">
        <v>301</v>
      </c>
      <c r="E6" s="29">
        <v>2</v>
      </c>
      <c r="F6" s="155">
        <v>0.80600000000000005</v>
      </c>
      <c r="G6" s="41">
        <f>ROUND([1]!Tabulka2[[#This Row],[Limit počtu učitelů mateřských škol přepočtený na období leden - srpen 2019]],3)</f>
        <v>0.53700000000000003</v>
      </c>
      <c r="H6" s="14">
        <v>206070</v>
      </c>
      <c r="I6" s="30">
        <v>70064</v>
      </c>
      <c r="J6" s="30">
        <v>4121</v>
      </c>
      <c r="K6" s="30">
        <v>280255</v>
      </c>
    </row>
    <row r="7" spans="1:11" ht="17.100000000000001" customHeight="1" x14ac:dyDescent="0.25">
      <c r="A7" s="27" t="s">
        <v>9</v>
      </c>
      <c r="B7" s="76" t="s">
        <v>302</v>
      </c>
      <c r="C7" s="29">
        <v>600041506</v>
      </c>
      <c r="D7" s="29">
        <v>71001085</v>
      </c>
      <c r="E7" s="29">
        <v>3</v>
      </c>
      <c r="F7" s="155">
        <v>0.82</v>
      </c>
      <c r="G7" s="41">
        <f>ROUND([1]!Tabulka2[[#This Row],[Limit počtu učitelů mateřských škol přepočtený na období leden - srpen 2019]],3)</f>
        <v>0.54700000000000004</v>
      </c>
      <c r="H7" s="14">
        <v>209650</v>
      </c>
      <c r="I7" s="30">
        <v>71281</v>
      </c>
      <c r="J7" s="30">
        <v>4193</v>
      </c>
      <c r="K7" s="30">
        <v>285124</v>
      </c>
    </row>
    <row r="8" spans="1:11" ht="17.100000000000001" customHeight="1" x14ac:dyDescent="0.25">
      <c r="A8" s="27" t="s">
        <v>12</v>
      </c>
      <c r="B8" s="76" t="s">
        <v>303</v>
      </c>
      <c r="C8" s="29">
        <v>600041573</v>
      </c>
      <c r="D8" s="29">
        <v>75033445</v>
      </c>
      <c r="E8" s="29">
        <v>1</v>
      </c>
      <c r="F8" s="155">
        <v>0.4</v>
      </c>
      <c r="G8" s="41">
        <f>ROUND([1]!Tabulka2[[#This Row],[Limit počtu učitelů mateřských škol přepočtený na období leden - srpen 2019]],3)</f>
        <v>0.26700000000000002</v>
      </c>
      <c r="H8" s="14">
        <v>102268</v>
      </c>
      <c r="I8" s="30">
        <v>34771</v>
      </c>
      <c r="J8" s="30">
        <v>2045</v>
      </c>
      <c r="K8" s="30">
        <v>139084</v>
      </c>
    </row>
    <row r="9" spans="1:11" ht="17.100000000000001" customHeight="1" x14ac:dyDescent="0.25">
      <c r="A9" s="6" t="s">
        <v>15</v>
      </c>
      <c r="B9" s="22" t="s">
        <v>304</v>
      </c>
      <c r="C9" s="2">
        <v>600041581</v>
      </c>
      <c r="D9" s="2">
        <v>75031485</v>
      </c>
      <c r="E9" s="6">
        <v>1</v>
      </c>
      <c r="F9" s="67">
        <v>0.28999999999999998</v>
      </c>
      <c r="G9" s="41">
        <f>ROUND([1]!Tabulka2[[#This Row],[Limit počtu učitelů mateřských škol přepočtený na období leden - srpen 2019]],3)</f>
        <v>0.193</v>
      </c>
      <c r="H9" s="14">
        <v>74144</v>
      </c>
      <c r="I9" s="30">
        <v>25209</v>
      </c>
      <c r="J9" s="30">
        <v>1482</v>
      </c>
      <c r="K9" s="30">
        <v>100835</v>
      </c>
    </row>
    <row r="10" spans="1:11" ht="17.100000000000001" customHeight="1" x14ac:dyDescent="0.25">
      <c r="A10" s="27" t="s">
        <v>18</v>
      </c>
      <c r="B10" s="76" t="s">
        <v>305</v>
      </c>
      <c r="C10" s="29">
        <v>600041638</v>
      </c>
      <c r="D10" s="29">
        <v>70990662</v>
      </c>
      <c r="E10" s="29">
        <v>5</v>
      </c>
      <c r="F10" s="155">
        <v>0.68</v>
      </c>
      <c r="G10" s="41">
        <f>ROUND([1]!Tabulka2[[#This Row],[Limit počtu učitelů mateřských škol přepočtený na období leden - srpen 2019]],3)</f>
        <v>0.45300000000000001</v>
      </c>
      <c r="H10" s="14">
        <v>173856</v>
      </c>
      <c r="I10" s="30">
        <v>59111</v>
      </c>
      <c r="J10" s="30">
        <v>3477</v>
      </c>
      <c r="K10" s="30">
        <v>236444</v>
      </c>
    </row>
    <row r="11" spans="1:11" ht="17.100000000000001" customHeight="1" x14ac:dyDescent="0.25">
      <c r="A11" s="6" t="s">
        <v>21</v>
      </c>
      <c r="B11" s="22" t="s">
        <v>306</v>
      </c>
      <c r="C11" s="2">
        <v>600041671</v>
      </c>
      <c r="D11" s="2">
        <v>71002138</v>
      </c>
      <c r="E11" s="6">
        <v>1</v>
      </c>
      <c r="F11" s="67">
        <v>0.28999999999999998</v>
      </c>
      <c r="G11" s="41">
        <f>ROUND([1]!Tabulka2[[#This Row],[Limit počtu učitelů mateřských škol přepočtený na období leden - srpen 2019]],3)</f>
        <v>0.193</v>
      </c>
      <c r="H11" s="14">
        <v>74144</v>
      </c>
      <c r="I11" s="30">
        <v>25209</v>
      </c>
      <c r="J11" s="30">
        <v>1482</v>
      </c>
      <c r="K11" s="30">
        <v>100835</v>
      </c>
    </row>
    <row r="12" spans="1:11" ht="17.100000000000001" customHeight="1" x14ac:dyDescent="0.25">
      <c r="A12" s="6" t="s">
        <v>24</v>
      </c>
      <c r="B12" s="22" t="s">
        <v>307</v>
      </c>
      <c r="C12" s="2">
        <v>600041743</v>
      </c>
      <c r="D12" s="2">
        <v>70998558</v>
      </c>
      <c r="E12" s="6">
        <v>2</v>
      </c>
      <c r="F12" s="67">
        <v>6.5000000000000002E-2</v>
      </c>
      <c r="G12" s="41">
        <f>ROUND([1]!Tabulka2[[#This Row],[Limit počtu učitelů mateřských škol přepočtený na období leden - srpen 2019]],3)</f>
        <v>4.2999999999999997E-2</v>
      </c>
      <c r="H12" s="14">
        <v>16619</v>
      </c>
      <c r="I12" s="30">
        <v>5650</v>
      </c>
      <c r="J12" s="30">
        <v>332</v>
      </c>
      <c r="K12" s="30">
        <v>22601</v>
      </c>
    </row>
    <row r="13" spans="1:11" ht="17.100000000000001" customHeight="1" x14ac:dyDescent="0.25">
      <c r="A13" s="6" t="s">
        <v>27</v>
      </c>
      <c r="B13" s="22" t="s">
        <v>308</v>
      </c>
      <c r="C13" s="2">
        <v>600041751</v>
      </c>
      <c r="D13" s="2">
        <v>70996938</v>
      </c>
      <c r="E13" s="6">
        <v>1</v>
      </c>
      <c r="F13" s="67">
        <v>0.11</v>
      </c>
      <c r="G13" s="41">
        <f>ROUND([1]!Tabulka2[[#This Row],[Limit počtu učitelů mateřských škol přepočtený na období leden - srpen 2019]],3)</f>
        <v>7.2999999999999995E-2</v>
      </c>
      <c r="H13" s="14">
        <v>28124</v>
      </c>
      <c r="I13" s="30">
        <v>9562</v>
      </c>
      <c r="J13" s="30">
        <v>562</v>
      </c>
      <c r="K13" s="30">
        <v>38248</v>
      </c>
    </row>
    <row r="14" spans="1:11" ht="17.100000000000001" customHeight="1" x14ac:dyDescent="0.25">
      <c r="A14" s="27" t="s">
        <v>30</v>
      </c>
      <c r="B14" s="76" t="s">
        <v>309</v>
      </c>
      <c r="C14" s="29">
        <v>600041760</v>
      </c>
      <c r="D14" s="29">
        <v>71004696</v>
      </c>
      <c r="E14" s="29">
        <v>3</v>
      </c>
      <c r="F14" s="155">
        <v>0.51800000000000002</v>
      </c>
      <c r="G14" s="41">
        <f>ROUND([1]!Tabulka2[[#This Row],[Limit počtu učitelů mateřských škol přepočtený na období leden - srpen 2019]],3)</f>
        <v>0.34499999999999997</v>
      </c>
      <c r="H14" s="14">
        <v>132437</v>
      </c>
      <c r="I14" s="30">
        <v>45029</v>
      </c>
      <c r="J14" s="30">
        <v>2648</v>
      </c>
      <c r="K14" s="30">
        <v>180114</v>
      </c>
    </row>
    <row r="15" spans="1:11" ht="17.100000000000001" customHeight="1" x14ac:dyDescent="0.25">
      <c r="A15" s="6" t="s">
        <v>33</v>
      </c>
      <c r="B15" s="22" t="s">
        <v>310</v>
      </c>
      <c r="C15" s="2">
        <v>600041778</v>
      </c>
      <c r="D15" s="2">
        <v>70996954</v>
      </c>
      <c r="E15" s="6">
        <v>4</v>
      </c>
      <c r="F15" s="67">
        <v>9.7000000000000003E-2</v>
      </c>
      <c r="G15" s="41">
        <f>ROUND([1]!Tabulka2[[#This Row],[Limit počtu učitelů mateřských škol přepočtený na období leden - srpen 2019]],3)</f>
        <v>6.5000000000000002E-2</v>
      </c>
      <c r="H15" s="14">
        <v>24800</v>
      </c>
      <c r="I15" s="30">
        <v>8432</v>
      </c>
      <c r="J15" s="30">
        <v>496</v>
      </c>
      <c r="K15" s="30">
        <v>33728</v>
      </c>
    </row>
    <row r="16" spans="1:11" ht="17.100000000000001" customHeight="1" x14ac:dyDescent="0.25">
      <c r="A16" s="27" t="s">
        <v>36</v>
      </c>
      <c r="B16" s="76" t="s">
        <v>311</v>
      </c>
      <c r="C16" s="29">
        <v>600041816</v>
      </c>
      <c r="D16" s="29">
        <v>75033020</v>
      </c>
      <c r="E16" s="29">
        <v>1</v>
      </c>
      <c r="F16" s="155">
        <v>0.15</v>
      </c>
      <c r="G16" s="41">
        <f>ROUND([1]!Tabulka2[[#This Row],[Limit počtu učitelů mateřských škol přepočtený na období leden - srpen 2019]],3)</f>
        <v>0.1</v>
      </c>
      <c r="H16" s="14">
        <v>38351</v>
      </c>
      <c r="I16" s="30">
        <v>13039</v>
      </c>
      <c r="J16" s="30">
        <v>767</v>
      </c>
      <c r="K16" s="30">
        <v>52157</v>
      </c>
    </row>
    <row r="17" spans="1:11" ht="17.100000000000001" customHeight="1" x14ac:dyDescent="0.25">
      <c r="A17" s="27" t="s">
        <v>39</v>
      </c>
      <c r="B17" s="76" t="s">
        <v>312</v>
      </c>
      <c r="C17" s="29">
        <v>600041824</v>
      </c>
      <c r="D17" s="29">
        <v>75031671</v>
      </c>
      <c r="E17" s="29">
        <v>1</v>
      </c>
      <c r="F17" s="155">
        <v>0.24</v>
      </c>
      <c r="G17" s="41">
        <f>ROUND([1]!Tabulka2[[#This Row],[Limit počtu učitelů mateřských škol přepočtený na období leden - srpen 2019]],3)</f>
        <v>0.16</v>
      </c>
      <c r="H17" s="14">
        <v>61361</v>
      </c>
      <c r="I17" s="30">
        <v>20863</v>
      </c>
      <c r="J17" s="30">
        <v>1227</v>
      </c>
      <c r="K17" s="30">
        <v>83451</v>
      </c>
    </row>
    <row r="18" spans="1:11" ht="17.100000000000001" customHeight="1" x14ac:dyDescent="0.25">
      <c r="A18" s="27" t="s">
        <v>42</v>
      </c>
      <c r="B18" s="76" t="s">
        <v>313</v>
      </c>
      <c r="C18" s="29" t="s">
        <v>314</v>
      </c>
      <c r="D18" s="29" t="s">
        <v>315</v>
      </c>
      <c r="E18" s="29">
        <v>4</v>
      </c>
      <c r="F18" s="155">
        <v>0.42</v>
      </c>
      <c r="G18" s="41">
        <f>ROUND([1]!Tabulka2[[#This Row],[Limit počtu učitelů mateřských škol přepočtený na období leden - srpen 2019]],3)</f>
        <v>0.28000000000000003</v>
      </c>
      <c r="H18" s="14">
        <v>107382</v>
      </c>
      <c r="I18" s="30">
        <v>36510</v>
      </c>
      <c r="J18" s="30">
        <v>2147</v>
      </c>
      <c r="K18" s="30">
        <v>146039</v>
      </c>
    </row>
    <row r="19" spans="1:11" ht="17.100000000000001" customHeight="1" x14ac:dyDescent="0.25">
      <c r="A19" s="27" t="s">
        <v>45</v>
      </c>
      <c r="B19" s="76" t="s">
        <v>316</v>
      </c>
      <c r="C19" s="29">
        <v>600041859</v>
      </c>
      <c r="D19" s="29">
        <v>70998507</v>
      </c>
      <c r="E19" s="29">
        <v>1</v>
      </c>
      <c r="F19" s="155">
        <v>0.21</v>
      </c>
      <c r="G19" s="41">
        <f>ROUND([1]!Tabulka2[[#This Row],[Limit počtu učitelů mateřských škol přepočtený na období leden - srpen 2019]],3)</f>
        <v>0.14000000000000001</v>
      </c>
      <c r="H19" s="14">
        <v>53691</v>
      </c>
      <c r="I19" s="30">
        <v>18255</v>
      </c>
      <c r="J19" s="30">
        <v>1073</v>
      </c>
      <c r="K19" s="30">
        <v>73019</v>
      </c>
    </row>
    <row r="20" spans="1:11" ht="17.100000000000001" customHeight="1" x14ac:dyDescent="0.25">
      <c r="A20" s="6" t="s">
        <v>48</v>
      </c>
      <c r="B20" s="22" t="s">
        <v>317</v>
      </c>
      <c r="C20" s="2">
        <v>600041930</v>
      </c>
      <c r="D20" s="2">
        <v>71004491</v>
      </c>
      <c r="E20" s="6">
        <v>2</v>
      </c>
      <c r="F20" s="67">
        <v>0.19400000000000001</v>
      </c>
      <c r="G20" s="41">
        <f>ROUND([1]!Tabulka2[[#This Row],[Limit počtu učitelů mateřských škol přepočtený na období leden - srpen 2019]],3)</f>
        <v>0.129</v>
      </c>
      <c r="H20" s="14">
        <v>49600</v>
      </c>
      <c r="I20" s="30">
        <v>16864</v>
      </c>
      <c r="J20" s="30">
        <v>992</v>
      </c>
      <c r="K20" s="30">
        <v>67456</v>
      </c>
    </row>
    <row r="21" spans="1:11" ht="17.100000000000001" customHeight="1" x14ac:dyDescent="0.25">
      <c r="A21" s="6" t="s">
        <v>51</v>
      </c>
      <c r="B21" s="22" t="s">
        <v>318</v>
      </c>
      <c r="C21" s="2">
        <v>600042014</v>
      </c>
      <c r="D21" s="2">
        <v>47084464</v>
      </c>
      <c r="E21" s="6">
        <v>1</v>
      </c>
      <c r="F21" s="67">
        <v>0.40300000000000002</v>
      </c>
      <c r="G21" s="41">
        <f>ROUND([1]!Tabulka2[[#This Row],[Limit počtu učitelů mateřských škol přepočtený na období leden - srpen 2019]],3)</f>
        <v>0.26900000000000002</v>
      </c>
      <c r="H21" s="14">
        <v>103035</v>
      </c>
      <c r="I21" s="30">
        <v>35032</v>
      </c>
      <c r="J21" s="30">
        <v>2060</v>
      </c>
      <c r="K21" s="30">
        <v>140127</v>
      </c>
    </row>
    <row r="22" spans="1:11" ht="17.100000000000001" customHeight="1" x14ac:dyDescent="0.25">
      <c r="A22" s="27" t="s">
        <v>54</v>
      </c>
      <c r="B22" s="76" t="s">
        <v>319</v>
      </c>
      <c r="C22" s="29">
        <v>600042022</v>
      </c>
      <c r="D22" s="29">
        <v>75002922</v>
      </c>
      <c r="E22" s="29">
        <v>1</v>
      </c>
      <c r="F22" s="155">
        <v>0.40300000000000002</v>
      </c>
      <c r="G22" s="41">
        <f>ROUND([1]!Tabulka2[[#This Row],[Limit počtu učitelů mateřských škol přepočtený na období leden - srpen 2019]],3)</f>
        <v>0.26900000000000002</v>
      </c>
      <c r="H22" s="14">
        <v>103035</v>
      </c>
      <c r="I22" s="30">
        <v>35032</v>
      </c>
      <c r="J22" s="30">
        <v>2060</v>
      </c>
      <c r="K22" s="30">
        <v>140127</v>
      </c>
    </row>
    <row r="23" spans="1:11" ht="17.100000000000001" customHeight="1" x14ac:dyDescent="0.25">
      <c r="A23" s="27" t="s">
        <v>57</v>
      </c>
      <c r="B23" s="76" t="s">
        <v>320</v>
      </c>
      <c r="C23" s="29">
        <v>600042057</v>
      </c>
      <c r="D23" s="29">
        <v>71006648</v>
      </c>
      <c r="E23" s="29">
        <v>2</v>
      </c>
      <c r="F23" s="155">
        <v>0.71</v>
      </c>
      <c r="G23" s="41">
        <f>ROUND([1]!Tabulka2[[#This Row],[Limit počtu učitelů mateřských škol přepočtený na období leden - srpen 2019]],3)</f>
        <v>0.47299999999999998</v>
      </c>
      <c r="H23" s="14">
        <v>181526</v>
      </c>
      <c r="I23" s="30">
        <v>61719</v>
      </c>
      <c r="J23" s="30">
        <v>3630</v>
      </c>
      <c r="K23" s="30">
        <v>246875</v>
      </c>
    </row>
    <row r="24" spans="1:11" ht="17.100000000000001" customHeight="1" x14ac:dyDescent="0.25">
      <c r="A24" s="6" t="s">
        <v>60</v>
      </c>
      <c r="B24" s="22" t="s">
        <v>321</v>
      </c>
      <c r="C24" s="2">
        <v>600042065</v>
      </c>
      <c r="D24" s="2">
        <v>70993661</v>
      </c>
      <c r="E24" s="6">
        <v>2</v>
      </c>
      <c r="F24" s="67">
        <v>0.25800000000000001</v>
      </c>
      <c r="G24" s="41">
        <f>ROUND([1]!Tabulka2[[#This Row],[Limit počtu učitelů mateřských škol přepočtený na období leden - srpen 2019]],3)</f>
        <v>0.17199999999999999</v>
      </c>
      <c r="H24" s="14">
        <v>65963</v>
      </c>
      <c r="I24" s="30">
        <v>22427</v>
      </c>
      <c r="J24" s="30">
        <v>1319</v>
      </c>
      <c r="K24" s="30">
        <v>89709</v>
      </c>
    </row>
    <row r="25" spans="1:11" ht="17.100000000000001" customHeight="1" x14ac:dyDescent="0.25">
      <c r="A25" s="27" t="s">
        <v>63</v>
      </c>
      <c r="B25" s="198" t="s">
        <v>322</v>
      </c>
      <c r="C25" s="29" t="s">
        <v>323</v>
      </c>
      <c r="D25" s="29" t="s">
        <v>324</v>
      </c>
      <c r="E25" s="29">
        <v>4</v>
      </c>
      <c r="F25" s="155">
        <v>0.74</v>
      </c>
      <c r="G25" s="41">
        <f>ROUND([1]!Tabulka2[[#This Row],[Limit počtu učitelů mateřských škol přepočtený na období leden - srpen 2019]],3)</f>
        <v>0.49299999999999999</v>
      </c>
      <c r="H25" s="14">
        <v>189196</v>
      </c>
      <c r="I25" s="30">
        <v>64327</v>
      </c>
      <c r="J25" s="30">
        <v>3783</v>
      </c>
      <c r="K25" s="30">
        <v>257306</v>
      </c>
    </row>
    <row r="26" spans="1:11" ht="17.100000000000001" customHeight="1" x14ac:dyDescent="0.25">
      <c r="A26" s="6" t="s">
        <v>66</v>
      </c>
      <c r="B26" s="22" t="s">
        <v>325</v>
      </c>
      <c r="C26" s="2">
        <v>600042189</v>
      </c>
      <c r="D26" s="2">
        <v>48927830</v>
      </c>
      <c r="E26" s="6">
        <v>2</v>
      </c>
      <c r="F26" s="67">
        <v>0.80600000000000005</v>
      </c>
      <c r="G26" s="41">
        <f>ROUND([1]!Tabulka2[[#This Row],[Limit počtu učitelů mateřských škol přepočtený na období leden - srpen 2019]],3)</f>
        <v>0.53700000000000003</v>
      </c>
      <c r="H26" s="14">
        <v>206070</v>
      </c>
      <c r="I26" s="30">
        <v>70064</v>
      </c>
      <c r="J26" s="30">
        <v>4121</v>
      </c>
      <c r="K26" s="30">
        <v>280255</v>
      </c>
    </row>
    <row r="27" spans="1:11" ht="17.100000000000001" customHeight="1" x14ac:dyDescent="0.25">
      <c r="A27" s="27" t="s">
        <v>69</v>
      </c>
      <c r="B27" s="76" t="s">
        <v>326</v>
      </c>
      <c r="C27" s="29">
        <v>600042197</v>
      </c>
      <c r="D27" s="29">
        <v>70993432</v>
      </c>
      <c r="E27" s="29">
        <v>2</v>
      </c>
      <c r="F27" s="155">
        <v>0.80600000000000005</v>
      </c>
      <c r="G27" s="41">
        <f>ROUND([1]!Tabulka2[[#This Row],[Limit počtu učitelů mateřských škol přepočtený na období leden - srpen 2019]],3)</f>
        <v>0.53700000000000003</v>
      </c>
      <c r="H27" s="14">
        <v>206070</v>
      </c>
      <c r="I27" s="30">
        <v>70064</v>
      </c>
      <c r="J27" s="30">
        <v>4121</v>
      </c>
      <c r="K27" s="30">
        <v>280255</v>
      </c>
    </row>
    <row r="28" spans="1:11" ht="17.100000000000001" customHeight="1" x14ac:dyDescent="0.25">
      <c r="A28" s="27" t="s">
        <v>72</v>
      </c>
      <c r="B28" s="76" t="s">
        <v>327</v>
      </c>
      <c r="C28" s="29">
        <v>600042375</v>
      </c>
      <c r="D28" s="33" t="s">
        <v>328</v>
      </c>
      <c r="E28" s="29">
        <v>4</v>
      </c>
      <c r="F28" s="155">
        <v>0.98</v>
      </c>
      <c r="G28" s="41">
        <f>ROUND([1]!Tabulka2[[#This Row],[Limit počtu učitelů mateřských škol přepočtený na období leden - srpen 2019]],3)</f>
        <v>0.65300000000000002</v>
      </c>
      <c r="H28" s="14">
        <v>250557</v>
      </c>
      <c r="I28" s="30">
        <v>85189</v>
      </c>
      <c r="J28" s="30">
        <v>5011</v>
      </c>
      <c r="K28" s="30">
        <v>340757</v>
      </c>
    </row>
    <row r="29" spans="1:11" ht="17.100000000000001" customHeight="1" x14ac:dyDescent="0.25">
      <c r="A29" s="27" t="s">
        <v>75</v>
      </c>
      <c r="B29" s="76" t="s">
        <v>329</v>
      </c>
      <c r="C29" s="33" t="s">
        <v>330</v>
      </c>
      <c r="D29" s="33" t="s">
        <v>331</v>
      </c>
      <c r="E29" s="27">
        <v>2</v>
      </c>
      <c r="F29" s="155">
        <v>0.40300000000000002</v>
      </c>
      <c r="G29" s="41">
        <f>ROUND([1]!Tabulka2[[#This Row],[Limit počtu učitelů mateřských škol přepočtený na období leden - srpen 2019]],3)</f>
        <v>0.26900000000000002</v>
      </c>
      <c r="H29" s="14">
        <v>103035</v>
      </c>
      <c r="I29" s="30">
        <v>35032</v>
      </c>
      <c r="J29" s="30">
        <v>2060</v>
      </c>
      <c r="K29" s="30">
        <v>140127</v>
      </c>
    </row>
    <row r="30" spans="1:11" ht="17.100000000000001" customHeight="1" x14ac:dyDescent="0.25">
      <c r="A30" s="27" t="s">
        <v>78</v>
      </c>
      <c r="B30" s="76" t="s">
        <v>332</v>
      </c>
      <c r="C30" s="29">
        <v>600042511</v>
      </c>
      <c r="D30" s="33" t="s">
        <v>333</v>
      </c>
      <c r="E30" s="29">
        <v>2</v>
      </c>
      <c r="F30" s="155">
        <v>0.8</v>
      </c>
      <c r="G30" s="41">
        <f>ROUND([1]!Tabulka2[[#This Row],[Limit počtu učitelů mateřských škol přepočtený na období leden - srpen 2019]],3)</f>
        <v>0.53300000000000003</v>
      </c>
      <c r="H30" s="14">
        <v>204536</v>
      </c>
      <c r="I30" s="30">
        <v>69542</v>
      </c>
      <c r="J30" s="30">
        <v>4090</v>
      </c>
      <c r="K30" s="30">
        <v>278168</v>
      </c>
    </row>
    <row r="31" spans="1:11" ht="17.100000000000001" customHeight="1" x14ac:dyDescent="0.25">
      <c r="A31" s="27" t="s">
        <v>81</v>
      </c>
      <c r="B31" s="76" t="s">
        <v>334</v>
      </c>
      <c r="C31" s="29" t="s">
        <v>335</v>
      </c>
      <c r="D31" s="29" t="s">
        <v>336</v>
      </c>
      <c r="E31" s="29">
        <v>1</v>
      </c>
      <c r="F31" s="155">
        <v>0.28999999999999998</v>
      </c>
      <c r="G31" s="41">
        <f>ROUND([1]!Tabulka2[[#This Row],[Limit počtu učitelů mateřských škol přepočtený na období leden - srpen 2019]],3)</f>
        <v>0.193</v>
      </c>
      <c r="H31" s="14">
        <v>74144</v>
      </c>
      <c r="I31" s="30">
        <v>25209</v>
      </c>
      <c r="J31" s="30">
        <v>1482</v>
      </c>
      <c r="K31" s="30">
        <v>100835</v>
      </c>
    </row>
    <row r="32" spans="1:11" ht="17.100000000000001" customHeight="1" x14ac:dyDescent="0.25">
      <c r="A32" s="27" t="s">
        <v>84</v>
      </c>
      <c r="B32" s="76" t="s">
        <v>337</v>
      </c>
      <c r="C32" s="33" t="s">
        <v>338</v>
      </c>
      <c r="D32" s="33" t="s">
        <v>339</v>
      </c>
      <c r="E32" s="27">
        <v>4</v>
      </c>
      <c r="F32" s="155">
        <v>1.4670000000000001</v>
      </c>
      <c r="G32" s="41">
        <f>ROUND([1]!Tabulka2[[#This Row],[Limit počtu učitelů mateřských škol přepočtený na období leden - srpen 2019]],3)</f>
        <v>0.97799999999999998</v>
      </c>
      <c r="H32" s="14">
        <v>375068</v>
      </c>
      <c r="I32" s="30">
        <v>127523</v>
      </c>
      <c r="J32" s="30">
        <v>7501</v>
      </c>
      <c r="K32" s="30">
        <v>510092</v>
      </c>
    </row>
    <row r="33" spans="1:11" ht="17.100000000000001" customHeight="1" x14ac:dyDescent="0.25">
      <c r="A33" s="27" t="s">
        <v>87</v>
      </c>
      <c r="B33" s="76" t="s">
        <v>340</v>
      </c>
      <c r="C33" s="33" t="s">
        <v>341</v>
      </c>
      <c r="D33" s="33" t="s">
        <v>342</v>
      </c>
      <c r="E33" s="27">
        <v>2</v>
      </c>
      <c r="F33" s="155">
        <v>0.3</v>
      </c>
      <c r="G33" s="41">
        <f>ROUND([1]!Tabulka2[[#This Row],[Limit počtu učitelů mateřských škol přepočtený na období leden - srpen 2019]],3)</f>
        <v>0.2</v>
      </c>
      <c r="H33" s="14">
        <v>76701</v>
      </c>
      <c r="I33" s="30">
        <v>26078</v>
      </c>
      <c r="J33" s="30">
        <v>1534</v>
      </c>
      <c r="K33" s="30">
        <v>104313</v>
      </c>
    </row>
    <row r="34" spans="1:11" ht="17.100000000000001" customHeight="1" x14ac:dyDescent="0.25">
      <c r="A34" s="27" t="s">
        <v>90</v>
      </c>
      <c r="B34" s="76" t="s">
        <v>343</v>
      </c>
      <c r="C34" s="29">
        <v>600043126</v>
      </c>
      <c r="D34" s="29">
        <v>70998477</v>
      </c>
      <c r="E34" s="29">
        <v>1</v>
      </c>
      <c r="F34" s="155">
        <v>0.02</v>
      </c>
      <c r="G34" s="41">
        <f>ROUND([1]!Tabulka2[[#This Row],[Limit počtu učitelů mateřských škol přepočtený na období leden - srpen 2019]],3)</f>
        <v>1.2999999999999999E-2</v>
      </c>
      <c r="H34" s="14">
        <v>5113</v>
      </c>
      <c r="I34" s="30">
        <v>1738</v>
      </c>
      <c r="J34" s="30">
        <v>102</v>
      </c>
      <c r="K34" s="30">
        <v>6953</v>
      </c>
    </row>
    <row r="35" spans="1:11" ht="17.100000000000001" customHeight="1" x14ac:dyDescent="0.25">
      <c r="A35" s="27" t="s">
        <v>93</v>
      </c>
      <c r="B35" s="200" t="s">
        <v>344</v>
      </c>
      <c r="C35" s="33" t="s">
        <v>345</v>
      </c>
      <c r="D35" s="33" t="s">
        <v>346</v>
      </c>
      <c r="E35" s="27">
        <v>1</v>
      </c>
      <c r="F35" s="155">
        <v>0.28999999999999998</v>
      </c>
      <c r="G35" s="41">
        <f>ROUND([1]!Tabulka2[[#This Row],[Limit počtu učitelů mateřských škol přepočtený na období leden - srpen 2019]],3)</f>
        <v>0.193</v>
      </c>
      <c r="H35" s="14">
        <v>74144</v>
      </c>
      <c r="I35" s="30">
        <v>25209</v>
      </c>
      <c r="J35" s="30">
        <v>1482</v>
      </c>
      <c r="K35" s="30">
        <v>100835</v>
      </c>
    </row>
    <row r="36" spans="1:11" ht="17.100000000000001" customHeight="1" x14ac:dyDescent="0.25">
      <c r="A36" s="27" t="s">
        <v>96</v>
      </c>
      <c r="B36" s="200" t="s">
        <v>347</v>
      </c>
      <c r="C36" s="33" t="s">
        <v>348</v>
      </c>
      <c r="D36" s="33" t="s">
        <v>349</v>
      </c>
      <c r="E36" s="27">
        <v>2</v>
      </c>
      <c r="F36" s="155">
        <v>0.32200000000000001</v>
      </c>
      <c r="G36" s="41">
        <f>ROUND([1]!Tabulka2[[#This Row],[Limit počtu učitelů mateřských škol přepočtený na období leden - srpen 2019]],3)</f>
        <v>0.215</v>
      </c>
      <c r="H36" s="14">
        <v>82326</v>
      </c>
      <c r="I36" s="30">
        <v>27991</v>
      </c>
      <c r="J36" s="30">
        <v>1646</v>
      </c>
      <c r="K36" s="30">
        <v>111963</v>
      </c>
    </row>
    <row r="37" spans="1:11" ht="17.100000000000001" customHeight="1" x14ac:dyDescent="0.25">
      <c r="A37" s="27" t="s">
        <v>99</v>
      </c>
      <c r="B37" s="200" t="s">
        <v>350</v>
      </c>
      <c r="C37" s="33" t="s">
        <v>351</v>
      </c>
      <c r="D37" s="33" t="s">
        <v>352</v>
      </c>
      <c r="E37" s="27">
        <v>2</v>
      </c>
      <c r="F37" s="155">
        <v>0.45200000000000001</v>
      </c>
      <c r="G37" s="41">
        <f>ROUND([1]!Tabulka2[[#This Row],[Limit počtu učitelů mateřských škol přepočtený na období leden - srpen 2019]],3)</f>
        <v>0.30099999999999999</v>
      </c>
      <c r="H37" s="14">
        <v>115563</v>
      </c>
      <c r="I37" s="30">
        <v>39291</v>
      </c>
      <c r="J37" s="30">
        <v>2311</v>
      </c>
      <c r="K37" s="30">
        <v>157165</v>
      </c>
    </row>
    <row r="38" spans="1:11" ht="17.100000000000001" customHeight="1" x14ac:dyDescent="0.25">
      <c r="A38" s="27" t="s">
        <v>102</v>
      </c>
      <c r="B38" s="200" t="s">
        <v>353</v>
      </c>
      <c r="C38" s="33" t="s">
        <v>354</v>
      </c>
      <c r="D38" s="33" t="s">
        <v>355</v>
      </c>
      <c r="E38" s="27">
        <v>5</v>
      </c>
      <c r="F38" s="155">
        <v>1</v>
      </c>
      <c r="G38" s="41">
        <f>ROUND([1]!Tabulka2[[#This Row],[Limit počtu učitelů mateřských škol přepočtený na období leden - srpen 2019]],3)</f>
        <v>0.66700000000000004</v>
      </c>
      <c r="H38" s="14">
        <v>255670</v>
      </c>
      <c r="I38" s="30">
        <v>86928</v>
      </c>
      <c r="J38" s="30">
        <v>5113</v>
      </c>
      <c r="K38" s="30">
        <v>347711</v>
      </c>
    </row>
    <row r="39" spans="1:11" ht="17.100000000000001" customHeight="1" x14ac:dyDescent="0.25">
      <c r="A39" s="27" t="s">
        <v>105</v>
      </c>
      <c r="B39" s="200" t="s">
        <v>356</v>
      </c>
      <c r="C39" s="33" t="s">
        <v>357</v>
      </c>
      <c r="D39" s="33" t="s">
        <v>358</v>
      </c>
      <c r="E39" s="27">
        <v>2</v>
      </c>
      <c r="F39" s="155">
        <v>0.80600000000000005</v>
      </c>
      <c r="G39" s="41">
        <f>ROUND([1]!Tabulka2[[#This Row],[Limit počtu učitelů mateřských škol přepočtený na období leden - srpen 2019]],3)</f>
        <v>0.53700000000000003</v>
      </c>
      <c r="H39" s="14">
        <v>206070</v>
      </c>
      <c r="I39" s="30">
        <v>70064</v>
      </c>
      <c r="J39" s="30">
        <v>4121</v>
      </c>
      <c r="K39" s="30">
        <v>280255</v>
      </c>
    </row>
    <row r="40" spans="1:11" ht="17.100000000000001" customHeight="1" x14ac:dyDescent="0.25">
      <c r="A40" s="27" t="s">
        <v>108</v>
      </c>
      <c r="B40" s="200" t="s">
        <v>359</v>
      </c>
      <c r="C40" s="33" t="s">
        <v>360</v>
      </c>
      <c r="D40" s="33" t="s">
        <v>361</v>
      </c>
      <c r="E40" s="27">
        <v>1</v>
      </c>
      <c r="F40" s="155">
        <v>7.5999999999999998E-2</v>
      </c>
      <c r="G40" s="41">
        <f>ROUND([1]!Tabulka2[[#This Row],[Limit počtu učitelů mateřských škol přepočtený na období leden - srpen 2019]],3)</f>
        <v>5.0999999999999997E-2</v>
      </c>
      <c r="H40" s="14">
        <v>19431</v>
      </c>
      <c r="I40" s="30">
        <v>6607</v>
      </c>
      <c r="J40" s="30">
        <v>388</v>
      </c>
      <c r="K40" s="30">
        <v>26426</v>
      </c>
    </row>
    <row r="41" spans="1:11" ht="17.100000000000001" customHeight="1" x14ac:dyDescent="0.25">
      <c r="A41" s="27" t="s">
        <v>111</v>
      </c>
      <c r="B41" s="200" t="s">
        <v>362</v>
      </c>
      <c r="C41" s="33" t="s">
        <v>363</v>
      </c>
      <c r="D41" s="33" t="s">
        <v>364</v>
      </c>
      <c r="E41" s="27">
        <v>3</v>
      </c>
      <c r="F41" s="155">
        <v>0.77600000000000002</v>
      </c>
      <c r="G41" s="41">
        <f>ROUND([1]!Tabulka2[[#This Row],[Limit počtu učitelů mateřských škol přepočtený na období leden - srpen 2019]],3)</f>
        <v>0.51700000000000002</v>
      </c>
      <c r="H41" s="14">
        <v>198400</v>
      </c>
      <c r="I41" s="30">
        <v>67456</v>
      </c>
      <c r="J41" s="30">
        <v>3968</v>
      </c>
      <c r="K41" s="30">
        <v>269824</v>
      </c>
    </row>
    <row r="42" spans="1:11" ht="17.100000000000001" customHeight="1" x14ac:dyDescent="0.25">
      <c r="A42" s="27" t="s">
        <v>114</v>
      </c>
      <c r="B42" s="200" t="s">
        <v>365</v>
      </c>
      <c r="C42" s="33" t="s">
        <v>366</v>
      </c>
      <c r="D42" s="33" t="s">
        <v>367</v>
      </c>
      <c r="E42" s="27">
        <v>5</v>
      </c>
      <c r="F42" s="155">
        <v>0.56499999999999995</v>
      </c>
      <c r="G42" s="41">
        <f>ROUND([1]!Tabulka2[[#This Row],[Limit počtu učitelů mateřských škol přepočtený na období leden - srpen 2019]],3)</f>
        <v>0.377</v>
      </c>
      <c r="H42" s="14">
        <v>144454</v>
      </c>
      <c r="I42" s="30">
        <v>49114</v>
      </c>
      <c r="J42" s="30">
        <v>2889</v>
      </c>
      <c r="K42" s="30">
        <v>196457</v>
      </c>
    </row>
    <row r="43" spans="1:11" ht="17.100000000000001" customHeight="1" x14ac:dyDescent="0.25">
      <c r="A43" s="27" t="s">
        <v>117</v>
      </c>
      <c r="B43" s="200" t="s">
        <v>368</v>
      </c>
      <c r="C43" s="33" t="s">
        <v>369</v>
      </c>
      <c r="D43" s="33" t="s">
        <v>370</v>
      </c>
      <c r="E43" s="27">
        <v>2</v>
      </c>
      <c r="F43" s="155">
        <v>0.80600000000000005</v>
      </c>
      <c r="G43" s="41">
        <f>ROUND([1]!Tabulka2[[#This Row],[Limit počtu učitelů mateřských škol přepočtený na období leden - srpen 2019]],3)</f>
        <v>0.53700000000000003</v>
      </c>
      <c r="H43" s="14">
        <v>206070</v>
      </c>
      <c r="I43" s="30">
        <v>70064</v>
      </c>
      <c r="J43" s="30">
        <v>4121</v>
      </c>
      <c r="K43" s="30">
        <v>280255</v>
      </c>
    </row>
    <row r="44" spans="1:11" ht="17.100000000000001" customHeight="1" x14ac:dyDescent="0.25">
      <c r="A44" s="27" t="s">
        <v>120</v>
      </c>
      <c r="B44" s="200" t="s">
        <v>371</v>
      </c>
      <c r="C44" s="33" t="s">
        <v>372</v>
      </c>
      <c r="D44" s="33" t="s">
        <v>373</v>
      </c>
      <c r="E44" s="27">
        <v>3</v>
      </c>
      <c r="F44" s="155">
        <v>0.92</v>
      </c>
      <c r="G44" s="41">
        <f>ROUND([1]!Tabulka2[[#This Row],[Limit počtu učitelů mateřských škol přepočtený na období leden - srpen 2019]],3)</f>
        <v>0.61299999999999999</v>
      </c>
      <c r="H44" s="14">
        <v>235217</v>
      </c>
      <c r="I44" s="30">
        <v>79974</v>
      </c>
      <c r="J44" s="30">
        <v>4704</v>
      </c>
      <c r="K44" s="30">
        <v>319895</v>
      </c>
    </row>
    <row r="45" spans="1:11" ht="17.100000000000001" customHeight="1" x14ac:dyDescent="0.25">
      <c r="A45" s="27" t="s">
        <v>123</v>
      </c>
      <c r="B45" s="200" t="s">
        <v>374</v>
      </c>
      <c r="C45" s="33" t="s">
        <v>375</v>
      </c>
      <c r="D45" s="33" t="s">
        <v>376</v>
      </c>
      <c r="E45" s="27">
        <v>1</v>
      </c>
      <c r="F45" s="155">
        <v>0.129</v>
      </c>
      <c r="G45" s="41">
        <f>ROUND([1]!Tabulka2[[#This Row],[Limit počtu učitelů mateřských škol přepočtený na období leden - srpen 2019]],3)</f>
        <v>8.5999999999999993E-2</v>
      </c>
      <c r="H45" s="14">
        <v>32981</v>
      </c>
      <c r="I45" s="30">
        <v>11214</v>
      </c>
      <c r="J45" s="30">
        <v>659</v>
      </c>
      <c r="K45" s="30">
        <v>44854</v>
      </c>
    </row>
    <row r="46" spans="1:11" ht="17.100000000000001" customHeight="1" x14ac:dyDescent="0.25">
      <c r="A46" s="27" t="s">
        <v>126</v>
      </c>
      <c r="B46" s="200" t="s">
        <v>377</v>
      </c>
      <c r="C46" s="33" t="s">
        <v>378</v>
      </c>
      <c r="D46" s="33" t="s">
        <v>379</v>
      </c>
      <c r="E46" s="27">
        <v>2</v>
      </c>
      <c r="F46" s="155">
        <v>0.48399999999999999</v>
      </c>
      <c r="G46" s="41">
        <f>ROUND([1]!Tabulka2[[#This Row],[Limit počtu učitelů mateřských škol přepočtený na období leden - srpen 2019]],3)</f>
        <v>0.32300000000000001</v>
      </c>
      <c r="H46" s="14">
        <v>123744</v>
      </c>
      <c r="I46" s="30">
        <v>42073</v>
      </c>
      <c r="J46" s="30">
        <v>2474</v>
      </c>
      <c r="K46" s="30">
        <v>168291</v>
      </c>
    </row>
    <row r="47" spans="1:11" ht="17.100000000000001" customHeight="1" x14ac:dyDescent="0.25">
      <c r="A47" s="27" t="s">
        <v>129</v>
      </c>
      <c r="B47" s="76" t="s">
        <v>380</v>
      </c>
      <c r="C47" s="33" t="s">
        <v>381</v>
      </c>
      <c r="D47" s="33" t="s">
        <v>382</v>
      </c>
      <c r="E47" s="27">
        <v>1</v>
      </c>
      <c r="F47" s="155">
        <v>0.24199999999999999</v>
      </c>
      <c r="G47" s="41">
        <f>ROUND([1]!Tabulka2[[#This Row],[Limit počtu učitelů mateřských škol přepočtený na období leden - srpen 2019]],3)</f>
        <v>0.161</v>
      </c>
      <c r="H47" s="14">
        <v>61872</v>
      </c>
      <c r="I47" s="30">
        <v>21036</v>
      </c>
      <c r="J47" s="30">
        <v>1237</v>
      </c>
      <c r="K47" s="30">
        <v>84145</v>
      </c>
    </row>
    <row r="48" spans="1:11" ht="17.100000000000001" customHeight="1" x14ac:dyDescent="0.25">
      <c r="A48" s="27" t="s">
        <v>132</v>
      </c>
      <c r="B48" s="76" t="s">
        <v>383</v>
      </c>
      <c r="C48" s="33" t="s">
        <v>384</v>
      </c>
      <c r="D48" s="33" t="s">
        <v>385</v>
      </c>
      <c r="E48" s="27">
        <v>1</v>
      </c>
      <c r="F48" s="155">
        <v>0.10299999999999999</v>
      </c>
      <c r="G48" s="41">
        <f>ROUND([1]!Tabulka2[[#This Row],[Limit počtu učitelů mateřských škol přepočtený na období leden - srpen 2019]],3)</f>
        <v>6.9000000000000006E-2</v>
      </c>
      <c r="H48" s="14">
        <v>26334</v>
      </c>
      <c r="I48" s="30">
        <v>8954</v>
      </c>
      <c r="J48" s="30">
        <v>526</v>
      </c>
      <c r="K48" s="30">
        <v>35814</v>
      </c>
    </row>
    <row r="49" spans="1:11" ht="17.100000000000001" customHeight="1" x14ac:dyDescent="0.25">
      <c r="A49" s="6" t="s">
        <v>135</v>
      </c>
      <c r="B49" s="22" t="s">
        <v>386</v>
      </c>
      <c r="C49" s="2">
        <v>600044874</v>
      </c>
      <c r="D49" s="2">
        <v>70925267</v>
      </c>
      <c r="E49" s="6">
        <v>3</v>
      </c>
      <c r="F49" s="67">
        <v>1.08</v>
      </c>
      <c r="G49" s="41">
        <f>ROUND([1]!Tabulka2[[#This Row],[Limit počtu učitelů mateřských škol přepočtený na období leden - srpen 2019]],3)</f>
        <v>0.72</v>
      </c>
      <c r="H49" s="14">
        <v>276124</v>
      </c>
      <c r="I49" s="30">
        <v>93882</v>
      </c>
      <c r="J49" s="30">
        <v>5522</v>
      </c>
      <c r="K49" s="30">
        <v>375528</v>
      </c>
    </row>
    <row r="50" spans="1:11" ht="17.100000000000001" customHeight="1" x14ac:dyDescent="0.25">
      <c r="A50" s="27" t="s">
        <v>138</v>
      </c>
      <c r="B50" s="76" t="s">
        <v>387</v>
      </c>
      <c r="C50" s="33" t="s">
        <v>388</v>
      </c>
      <c r="D50" s="33" t="s">
        <v>389</v>
      </c>
      <c r="E50" s="27">
        <v>1</v>
      </c>
      <c r="F50" s="155">
        <v>0.20899999999999999</v>
      </c>
      <c r="G50" s="41">
        <f>ROUND([1]!Tabulka2[[#This Row],[Limit počtu učitelů mateřských škol přepočtený na období leden - srpen 2019]],3)</f>
        <v>0.13900000000000001</v>
      </c>
      <c r="H50" s="14">
        <v>53435</v>
      </c>
      <c r="I50" s="30">
        <v>18168</v>
      </c>
      <c r="J50" s="30">
        <v>1068</v>
      </c>
      <c r="K50" s="30">
        <v>72671</v>
      </c>
    </row>
    <row r="51" spans="1:11" ht="17.100000000000001" customHeight="1" x14ac:dyDescent="0.25">
      <c r="A51" s="6" t="s">
        <v>141</v>
      </c>
      <c r="B51" s="22" t="s">
        <v>390</v>
      </c>
      <c r="C51" s="2">
        <v>600044963</v>
      </c>
      <c r="D51" s="2">
        <v>48663921</v>
      </c>
      <c r="E51" s="6">
        <v>2</v>
      </c>
      <c r="F51" s="67">
        <v>0.5</v>
      </c>
      <c r="G51" s="41">
        <f>ROUND([1]!Tabulka2[[#This Row],[Limit počtu učitelů mateřských škol přepočtený na období leden - srpen 2019]],3)</f>
        <v>0.33300000000000002</v>
      </c>
      <c r="H51" s="14">
        <v>127835</v>
      </c>
      <c r="I51" s="30">
        <v>43464</v>
      </c>
      <c r="J51" s="30">
        <v>2556</v>
      </c>
      <c r="K51" s="30">
        <v>173855</v>
      </c>
    </row>
    <row r="52" spans="1:11" ht="17.100000000000001" customHeight="1" x14ac:dyDescent="0.25">
      <c r="A52" s="27" t="s">
        <v>144</v>
      </c>
      <c r="B52" s="76" t="s">
        <v>391</v>
      </c>
      <c r="C52" s="33" t="s">
        <v>392</v>
      </c>
      <c r="D52" s="33" t="s">
        <v>393</v>
      </c>
      <c r="E52" s="27">
        <v>2</v>
      </c>
      <c r="F52" s="155">
        <v>0.80600000000000005</v>
      </c>
      <c r="G52" s="41">
        <f>ROUND([1]!Tabulka2[[#This Row],[Limit počtu učitelů mateřských škol přepočtený na období leden - srpen 2019]],3)</f>
        <v>0.53700000000000003</v>
      </c>
      <c r="H52" s="14">
        <v>206070</v>
      </c>
      <c r="I52" s="30">
        <v>70064</v>
      </c>
      <c r="J52" s="30">
        <v>4121</v>
      </c>
      <c r="K52" s="30">
        <v>280255</v>
      </c>
    </row>
    <row r="53" spans="1:11" ht="17.100000000000001" customHeight="1" x14ac:dyDescent="0.25">
      <c r="A53" s="27" t="s">
        <v>147</v>
      </c>
      <c r="B53" s="76" t="s">
        <v>394</v>
      </c>
      <c r="C53" s="33" t="s">
        <v>395</v>
      </c>
      <c r="D53" s="33" t="s">
        <v>396</v>
      </c>
      <c r="E53" s="27">
        <v>2</v>
      </c>
      <c r="F53" s="155">
        <v>0.22600000000000001</v>
      </c>
      <c r="G53" s="41">
        <f>ROUND([1]!Tabulka2[[#This Row],[Limit počtu učitelů mateřských škol přepočtený na období leden - srpen 2019]],3)</f>
        <v>0.151</v>
      </c>
      <c r="H53" s="14">
        <v>57782</v>
      </c>
      <c r="I53" s="30">
        <v>19646</v>
      </c>
      <c r="J53" s="30">
        <v>1155</v>
      </c>
      <c r="K53" s="30">
        <v>78583</v>
      </c>
    </row>
    <row r="54" spans="1:11" ht="17.100000000000001" customHeight="1" x14ac:dyDescent="0.25">
      <c r="A54" s="27" t="s">
        <v>150</v>
      </c>
      <c r="B54" s="76" t="s">
        <v>397</v>
      </c>
      <c r="C54" s="33" t="s">
        <v>398</v>
      </c>
      <c r="D54" s="33" t="s">
        <v>399</v>
      </c>
      <c r="E54" s="27">
        <v>2</v>
      </c>
      <c r="F54" s="155">
        <v>0.42</v>
      </c>
      <c r="G54" s="41">
        <f>ROUND([1]!Tabulka2[[#This Row],[Limit počtu učitelů mateřských škol přepočtený na období leden - srpen 2019]],3)</f>
        <v>0.28000000000000003</v>
      </c>
      <c r="H54" s="14">
        <v>107382</v>
      </c>
      <c r="I54" s="30">
        <v>36510</v>
      </c>
      <c r="J54" s="30">
        <v>2147</v>
      </c>
      <c r="K54" s="30">
        <v>146039</v>
      </c>
    </row>
    <row r="55" spans="1:11" ht="17.100000000000001" customHeight="1" x14ac:dyDescent="0.25">
      <c r="A55" s="27" t="s">
        <v>153</v>
      </c>
      <c r="B55" s="76" t="s">
        <v>400</v>
      </c>
      <c r="C55" s="33" t="s">
        <v>401</v>
      </c>
      <c r="D55" s="33" t="s">
        <v>402</v>
      </c>
      <c r="E55" s="27">
        <v>1</v>
      </c>
      <c r="F55" s="155">
        <v>0.28999999999999998</v>
      </c>
      <c r="G55" s="41">
        <f>ROUND([1]!Tabulka2[[#This Row],[Limit počtu učitelů mateřských škol přepočtený na období leden - srpen 2019]],3)</f>
        <v>0.193</v>
      </c>
      <c r="H55" s="14">
        <v>74144</v>
      </c>
      <c r="I55" s="30">
        <v>25209</v>
      </c>
      <c r="J55" s="30">
        <v>1482</v>
      </c>
      <c r="K55" s="30">
        <v>100835</v>
      </c>
    </row>
    <row r="56" spans="1:11" ht="17.100000000000001" customHeight="1" x14ac:dyDescent="0.25">
      <c r="A56" s="27" t="s">
        <v>156</v>
      </c>
      <c r="B56" s="76" t="s">
        <v>403</v>
      </c>
      <c r="C56" s="29" t="s">
        <v>404</v>
      </c>
      <c r="D56" s="29" t="s">
        <v>405</v>
      </c>
      <c r="E56" s="29">
        <v>3</v>
      </c>
      <c r="F56" s="155">
        <v>0.3</v>
      </c>
      <c r="G56" s="41">
        <f>ROUND([1]!Tabulka2[[#This Row],[Limit počtu učitelů mateřských škol přepočtený na období leden - srpen 2019]],3)</f>
        <v>0.2</v>
      </c>
      <c r="H56" s="14">
        <v>76701</v>
      </c>
      <c r="I56" s="30">
        <v>26078</v>
      </c>
      <c r="J56" s="30">
        <v>1534</v>
      </c>
      <c r="K56" s="30">
        <v>104313</v>
      </c>
    </row>
    <row r="57" spans="1:11" ht="17.100000000000001" customHeight="1" x14ac:dyDescent="0.25">
      <c r="A57" s="27" t="s">
        <v>159</v>
      </c>
      <c r="B57" s="76" t="s">
        <v>406</v>
      </c>
      <c r="C57" s="29" t="s">
        <v>407</v>
      </c>
      <c r="D57" s="29" t="s">
        <v>408</v>
      </c>
      <c r="E57" s="29">
        <v>1</v>
      </c>
      <c r="F57" s="155">
        <v>0.28999999999999998</v>
      </c>
      <c r="G57" s="41">
        <f>ROUND([1]!Tabulka2[[#This Row],[Limit počtu učitelů mateřských škol přepočtený na období leden - srpen 2019]],3)</f>
        <v>0.193</v>
      </c>
      <c r="H57" s="14">
        <v>74144</v>
      </c>
      <c r="I57" s="30">
        <v>25209</v>
      </c>
      <c r="J57" s="30">
        <v>1482</v>
      </c>
      <c r="K57" s="30">
        <v>100835</v>
      </c>
    </row>
    <row r="58" spans="1:11" ht="17.100000000000001" customHeight="1" x14ac:dyDescent="0.25">
      <c r="A58" s="27" t="s">
        <v>162</v>
      </c>
      <c r="B58" s="76" t="s">
        <v>409</v>
      </c>
      <c r="C58" s="29">
        <v>600046044</v>
      </c>
      <c r="D58" s="29">
        <v>75032881</v>
      </c>
      <c r="E58" s="29">
        <v>4</v>
      </c>
      <c r="F58" s="155">
        <v>1.6120000000000001</v>
      </c>
      <c r="G58" s="41">
        <f>ROUND([1]!Tabulka2[[#This Row],[Limit počtu učitelů mateřských škol přepočtený na období leden - srpen 2019]],3)</f>
        <v>1.075</v>
      </c>
      <c r="H58" s="14">
        <v>412141</v>
      </c>
      <c r="I58" s="30">
        <v>140128</v>
      </c>
      <c r="J58" s="30">
        <v>8242</v>
      </c>
      <c r="K58" s="30">
        <v>560511</v>
      </c>
    </row>
    <row r="59" spans="1:11" ht="17.100000000000001" customHeight="1" x14ac:dyDescent="0.25">
      <c r="A59" s="27" t="s">
        <v>165</v>
      </c>
      <c r="B59" s="76" t="s">
        <v>410</v>
      </c>
      <c r="C59" s="29">
        <v>600046087</v>
      </c>
      <c r="D59" s="29">
        <v>75032937</v>
      </c>
      <c r="E59" s="29">
        <v>1</v>
      </c>
      <c r="F59" s="155">
        <v>0.40300000000000002</v>
      </c>
      <c r="G59" s="41">
        <f>ROUND([1]!Tabulka2[[#This Row],[Limit počtu učitelů mateřských škol přepočtený na období leden - srpen 2019]],3)</f>
        <v>0.26900000000000002</v>
      </c>
      <c r="H59" s="14">
        <v>103035</v>
      </c>
      <c r="I59" s="30">
        <v>35032</v>
      </c>
      <c r="J59" s="30">
        <v>2060</v>
      </c>
      <c r="K59" s="30">
        <v>140127</v>
      </c>
    </row>
    <row r="60" spans="1:11" ht="17.100000000000001" customHeight="1" x14ac:dyDescent="0.25">
      <c r="A60" s="27" t="s">
        <v>168</v>
      </c>
      <c r="B60" s="76" t="s">
        <v>411</v>
      </c>
      <c r="C60" s="29">
        <v>600046141</v>
      </c>
      <c r="D60" s="29">
        <v>71002103</v>
      </c>
      <c r="E60" s="29">
        <v>2</v>
      </c>
      <c r="F60" s="155">
        <v>0.65300000000000002</v>
      </c>
      <c r="G60" s="41">
        <f>ROUND([1]!Tabulka2[[#This Row],[Limit počtu učitelů mateřských škol přepočtený na období leden - srpen 2019]],3)</f>
        <v>0.435</v>
      </c>
      <c r="H60" s="14">
        <v>166953</v>
      </c>
      <c r="I60" s="30">
        <v>56764</v>
      </c>
      <c r="J60" s="30">
        <v>3339</v>
      </c>
      <c r="K60" s="30">
        <v>227056</v>
      </c>
    </row>
    <row r="61" spans="1:11" ht="17.100000000000001" customHeight="1" x14ac:dyDescent="0.25">
      <c r="A61" s="27" t="s">
        <v>171</v>
      </c>
      <c r="B61" s="76" t="s">
        <v>412</v>
      </c>
      <c r="C61" s="29">
        <v>600046524</v>
      </c>
      <c r="D61" s="29">
        <v>75034913</v>
      </c>
      <c r="E61" s="29">
        <v>1</v>
      </c>
      <c r="F61" s="155">
        <v>0.16</v>
      </c>
      <c r="G61" s="41">
        <f>ROUND([1]!Tabulka2[[#This Row],[Limit počtu učitelů mateřských škol přepočtený na období leden - srpen 2019]],3)</f>
        <v>0.107</v>
      </c>
      <c r="H61" s="14">
        <v>40907</v>
      </c>
      <c r="I61" s="30">
        <v>13908</v>
      </c>
      <c r="J61" s="30">
        <v>818</v>
      </c>
      <c r="K61" s="30">
        <v>55633</v>
      </c>
    </row>
    <row r="62" spans="1:11" ht="17.100000000000001" customHeight="1" x14ac:dyDescent="0.25">
      <c r="A62" s="6" t="s">
        <v>174</v>
      </c>
      <c r="B62" s="22" t="s">
        <v>413</v>
      </c>
      <c r="C62" s="2">
        <v>600046796</v>
      </c>
      <c r="D62" s="2">
        <v>75009081</v>
      </c>
      <c r="E62" s="6">
        <v>2</v>
      </c>
      <c r="F62" s="67">
        <v>0.80600000000000005</v>
      </c>
      <c r="G62" s="41">
        <f>ROUND([1]!Tabulka2[[#This Row],[Limit počtu učitelů mateřských škol přepočtený na období leden - srpen 2019]],3)</f>
        <v>0.53700000000000003</v>
      </c>
      <c r="H62" s="14">
        <v>206070</v>
      </c>
      <c r="I62" s="30">
        <v>70064</v>
      </c>
      <c r="J62" s="30">
        <v>4121</v>
      </c>
      <c r="K62" s="30">
        <v>280255</v>
      </c>
    </row>
    <row r="63" spans="1:11" ht="17.100000000000001" customHeight="1" x14ac:dyDescent="0.25">
      <c r="A63" s="27" t="s">
        <v>177</v>
      </c>
      <c r="B63" s="196" t="s">
        <v>414</v>
      </c>
      <c r="C63" s="33" t="s">
        <v>415</v>
      </c>
      <c r="D63" s="33" t="s">
        <v>416</v>
      </c>
      <c r="E63" s="27">
        <v>10</v>
      </c>
      <c r="F63" s="155">
        <v>1</v>
      </c>
      <c r="G63" s="41">
        <f>ROUND([1]!Tabulka2[[#This Row],[Limit počtu učitelů mateřských škol přepočtený na období leden - srpen 2019]],3)</f>
        <v>0.66700000000000004</v>
      </c>
      <c r="H63" s="14">
        <v>255670</v>
      </c>
      <c r="I63" s="30">
        <v>86928</v>
      </c>
      <c r="J63" s="30">
        <v>5113</v>
      </c>
      <c r="K63" s="30">
        <v>347711</v>
      </c>
    </row>
    <row r="64" spans="1:11" ht="17.100000000000001" customHeight="1" x14ac:dyDescent="0.25">
      <c r="A64" s="6" t="s">
        <v>180</v>
      </c>
      <c r="B64" s="22" t="s">
        <v>417</v>
      </c>
      <c r="C64" s="2">
        <v>600046923</v>
      </c>
      <c r="D64" s="2">
        <v>71005846</v>
      </c>
      <c r="E64" s="6">
        <v>1</v>
      </c>
      <c r="F64" s="67">
        <v>0.40300000000000002</v>
      </c>
      <c r="G64" s="41">
        <f>ROUND([1]!Tabulka2[[#This Row],[Limit počtu učitelů mateřských škol přepočtený na období leden - srpen 2019]],3)</f>
        <v>0.26900000000000002</v>
      </c>
      <c r="H64" s="14">
        <v>103035</v>
      </c>
      <c r="I64" s="30">
        <v>35032</v>
      </c>
      <c r="J64" s="30">
        <v>2060</v>
      </c>
      <c r="K64" s="30">
        <v>140127</v>
      </c>
    </row>
    <row r="65" spans="1:11" ht="17.100000000000001" customHeight="1" x14ac:dyDescent="0.25">
      <c r="A65" s="27" t="s">
        <v>183</v>
      </c>
      <c r="B65" s="196" t="s">
        <v>418</v>
      </c>
      <c r="C65" s="33" t="s">
        <v>419</v>
      </c>
      <c r="D65" s="33" t="s">
        <v>420</v>
      </c>
      <c r="E65" s="27">
        <v>1</v>
      </c>
      <c r="F65" s="155">
        <v>0.375</v>
      </c>
      <c r="G65" s="41">
        <f>ROUND([1]!Tabulka2[[#This Row],[Limit počtu učitelů mateřských škol přepočtený na období leden - srpen 2019]],3)</f>
        <v>0.25</v>
      </c>
      <c r="H65" s="14">
        <v>95876</v>
      </c>
      <c r="I65" s="30">
        <v>32598</v>
      </c>
      <c r="J65" s="30">
        <v>1917</v>
      </c>
      <c r="K65" s="30">
        <v>130391</v>
      </c>
    </row>
    <row r="66" spans="1:11" ht="17.100000000000001" customHeight="1" x14ac:dyDescent="0.25">
      <c r="A66" s="6" t="s">
        <v>186</v>
      </c>
      <c r="B66" s="22" t="s">
        <v>421</v>
      </c>
      <c r="C66" s="2">
        <v>600047075</v>
      </c>
      <c r="D66" s="2">
        <v>71002821</v>
      </c>
      <c r="E66" s="6">
        <v>2</v>
      </c>
      <c r="F66" s="67">
        <v>0.4</v>
      </c>
      <c r="G66" s="41">
        <f>ROUND([1]!Tabulka2[[#This Row],[Limit počtu učitelů mateřských škol přepočtený na období leden - srpen 2019]],3)</f>
        <v>0.26700000000000002</v>
      </c>
      <c r="H66" s="14">
        <v>102268</v>
      </c>
      <c r="I66" s="30">
        <v>34771</v>
      </c>
      <c r="J66" s="30">
        <v>2045</v>
      </c>
      <c r="K66" s="30">
        <v>139084</v>
      </c>
    </row>
    <row r="67" spans="1:11" ht="17.100000000000001" customHeight="1" x14ac:dyDescent="0.25">
      <c r="A67" s="6" t="s">
        <v>189</v>
      </c>
      <c r="B67" s="22" t="s">
        <v>422</v>
      </c>
      <c r="C67" s="2">
        <v>600047172</v>
      </c>
      <c r="D67" s="2">
        <v>71000267</v>
      </c>
      <c r="E67" s="6">
        <v>2</v>
      </c>
      <c r="F67" s="67">
        <v>0.80600000000000005</v>
      </c>
      <c r="G67" s="41">
        <f>ROUND([1]!Tabulka2[[#This Row],[Limit počtu učitelů mateřských škol přepočtený na období leden - srpen 2019]],3)</f>
        <v>0.53700000000000003</v>
      </c>
      <c r="H67" s="14">
        <v>206070</v>
      </c>
      <c r="I67" s="30">
        <v>70064</v>
      </c>
      <c r="J67" s="30">
        <v>4121</v>
      </c>
      <c r="K67" s="30">
        <v>280255</v>
      </c>
    </row>
    <row r="68" spans="1:11" ht="17.100000000000001" customHeight="1" x14ac:dyDescent="0.25">
      <c r="A68" s="6" t="s">
        <v>192</v>
      </c>
      <c r="B68" s="22" t="s">
        <v>423</v>
      </c>
      <c r="C68" s="2">
        <v>600047458</v>
      </c>
      <c r="D68" s="2">
        <v>75034280</v>
      </c>
      <c r="E68" s="6">
        <v>2</v>
      </c>
      <c r="F68" s="67">
        <v>0.59599999999999997</v>
      </c>
      <c r="G68" s="41">
        <f>ROUND([1]!Tabulka2[[#This Row],[Limit počtu učitelů mateřských škol přepočtený na období leden - srpen 2019]],3)</f>
        <v>0.39700000000000002</v>
      </c>
      <c r="H68" s="14">
        <v>152380</v>
      </c>
      <c r="I68" s="30">
        <v>51809</v>
      </c>
      <c r="J68" s="30">
        <v>3047</v>
      </c>
      <c r="K68" s="30">
        <v>207236</v>
      </c>
    </row>
    <row r="69" spans="1:11" ht="17.100000000000001" customHeight="1" x14ac:dyDescent="0.25">
      <c r="A69" s="6" t="s">
        <v>195</v>
      </c>
      <c r="B69" s="22" t="s">
        <v>424</v>
      </c>
      <c r="C69" s="2">
        <v>600047547</v>
      </c>
      <c r="D69" s="2">
        <v>65601939</v>
      </c>
      <c r="E69" s="6">
        <v>2</v>
      </c>
      <c r="F69" s="67">
        <v>0.80600000000000005</v>
      </c>
      <c r="G69" s="41">
        <f>ROUND([1]!Tabulka2[[#This Row],[Limit počtu učitelů mateřských škol přepočtený na období leden - srpen 2019]],3)</f>
        <v>0.53700000000000003</v>
      </c>
      <c r="H69" s="14">
        <v>206070</v>
      </c>
      <c r="I69" s="30">
        <v>70064</v>
      </c>
      <c r="J69" s="30">
        <v>4121</v>
      </c>
      <c r="K69" s="30">
        <v>280255</v>
      </c>
    </row>
    <row r="70" spans="1:11" ht="17.100000000000001" customHeight="1" x14ac:dyDescent="0.25">
      <c r="A70" s="27" t="s">
        <v>198</v>
      </c>
      <c r="B70" s="196" t="s">
        <v>425</v>
      </c>
      <c r="C70" s="33" t="s">
        <v>426</v>
      </c>
      <c r="D70" s="33" t="s">
        <v>427</v>
      </c>
      <c r="E70" s="27">
        <v>3</v>
      </c>
      <c r="F70" s="155">
        <v>0.129</v>
      </c>
      <c r="G70" s="41">
        <f>ROUND([1]!Tabulka2[[#This Row],[Limit počtu učitelů mateřských škol přepočtený na období leden - srpen 2019]],3)</f>
        <v>8.5999999999999993E-2</v>
      </c>
      <c r="H70" s="14">
        <v>32981</v>
      </c>
      <c r="I70" s="30">
        <v>11214</v>
      </c>
      <c r="J70" s="30">
        <v>659</v>
      </c>
      <c r="K70" s="30">
        <v>44854</v>
      </c>
    </row>
    <row r="71" spans="1:11" ht="17.100000000000001" customHeight="1" x14ac:dyDescent="0.25">
      <c r="A71" s="6" t="s">
        <v>201</v>
      </c>
      <c r="B71" s="22" t="s">
        <v>428</v>
      </c>
      <c r="C71" s="2">
        <v>600047601</v>
      </c>
      <c r="D71" s="2">
        <v>70986797</v>
      </c>
      <c r="E71" s="6">
        <v>3</v>
      </c>
      <c r="F71" s="67">
        <v>0.69399999999999995</v>
      </c>
      <c r="G71" s="41">
        <f>ROUND([1]!Tabulka2[[#This Row],[Limit počtu učitelů mateřských škol přepočtený na období leden - srpen 2019]],3)</f>
        <v>0.46300000000000002</v>
      </c>
      <c r="H71" s="14">
        <v>177435</v>
      </c>
      <c r="I71" s="30">
        <v>60328</v>
      </c>
      <c r="J71" s="30">
        <v>3548</v>
      </c>
      <c r="K71" s="30">
        <v>241311</v>
      </c>
    </row>
    <row r="72" spans="1:11" ht="17.100000000000001" customHeight="1" x14ac:dyDescent="0.25">
      <c r="A72" s="6" t="s">
        <v>204</v>
      </c>
      <c r="B72" s="199" t="s">
        <v>429</v>
      </c>
      <c r="C72" s="2" t="s">
        <v>430</v>
      </c>
      <c r="D72" s="2" t="s">
        <v>431</v>
      </c>
      <c r="E72" s="6">
        <v>2</v>
      </c>
      <c r="F72" s="67">
        <v>0.30599999999999999</v>
      </c>
      <c r="G72" s="41">
        <f>ROUND([1]!Tabulka2[[#This Row],[Limit počtu učitelů mateřských škol přepočtený na období leden - srpen 2019]],3)</f>
        <v>0.20399999999999999</v>
      </c>
      <c r="H72" s="14">
        <v>78235</v>
      </c>
      <c r="I72" s="30">
        <v>26600</v>
      </c>
      <c r="J72" s="30">
        <v>1564</v>
      </c>
      <c r="K72" s="30">
        <v>106399</v>
      </c>
    </row>
    <row r="73" spans="1:11" ht="17.100000000000001" customHeight="1" x14ac:dyDescent="0.25">
      <c r="A73" s="27" t="s">
        <v>207</v>
      </c>
      <c r="B73" s="76" t="s">
        <v>432</v>
      </c>
      <c r="C73" s="29">
        <v>600048411</v>
      </c>
      <c r="D73" s="29">
        <v>70998493</v>
      </c>
      <c r="E73" s="29">
        <v>8</v>
      </c>
      <c r="F73" s="155">
        <v>1.03</v>
      </c>
      <c r="G73" s="41">
        <f>ROUND([1]!Tabulka2[[#This Row],[Limit počtu učitelů mateřských škol přepočtený na období leden - srpen 2019]],3)</f>
        <v>0.68700000000000006</v>
      </c>
      <c r="H73" s="14">
        <v>263341</v>
      </c>
      <c r="I73" s="30">
        <v>89536</v>
      </c>
      <c r="J73" s="30">
        <v>5266</v>
      </c>
      <c r="K73" s="30">
        <v>358143</v>
      </c>
    </row>
    <row r="74" spans="1:11" ht="17.100000000000001" customHeight="1" x14ac:dyDescent="0.25">
      <c r="A74" s="27" t="s">
        <v>210</v>
      </c>
      <c r="B74" s="76" t="s">
        <v>433</v>
      </c>
      <c r="C74" s="29">
        <v>600048446</v>
      </c>
      <c r="D74" s="29">
        <v>48683833</v>
      </c>
      <c r="E74" s="29">
        <v>1</v>
      </c>
      <c r="F74" s="155">
        <v>0.25</v>
      </c>
      <c r="G74" s="41">
        <f>ROUND([1]!Tabulka2[[#This Row],[Limit počtu učitelů mateřských škol přepočtený na období leden - srpen 2019]],3)</f>
        <v>0.16700000000000001</v>
      </c>
      <c r="H74" s="14">
        <v>63918</v>
      </c>
      <c r="I74" s="30">
        <v>21732</v>
      </c>
      <c r="J74" s="30">
        <v>1278</v>
      </c>
      <c r="K74" s="30">
        <v>86928</v>
      </c>
    </row>
    <row r="75" spans="1:11" ht="17.100000000000001" customHeight="1" x14ac:dyDescent="0.25">
      <c r="A75" s="27" t="s">
        <v>213</v>
      </c>
      <c r="B75" s="76" t="s">
        <v>434</v>
      </c>
      <c r="C75" s="29" t="s">
        <v>435</v>
      </c>
      <c r="D75" s="29" t="s">
        <v>436</v>
      </c>
      <c r="E75" s="29">
        <v>7</v>
      </c>
      <c r="F75" s="155">
        <v>0.31</v>
      </c>
      <c r="G75" s="41">
        <f>ROUND([1]!Tabulka2[[#This Row],[Limit počtu učitelů mateřských škol přepočtený na období leden - srpen 2019]],3)</f>
        <v>0.20699999999999999</v>
      </c>
      <c r="H75" s="14">
        <v>79258</v>
      </c>
      <c r="I75" s="30">
        <v>26948</v>
      </c>
      <c r="J75" s="30">
        <v>1585</v>
      </c>
      <c r="K75" s="30">
        <v>107791</v>
      </c>
    </row>
    <row r="76" spans="1:11" ht="17.100000000000001" customHeight="1" x14ac:dyDescent="0.25">
      <c r="A76" s="27" t="s">
        <v>216</v>
      </c>
      <c r="B76" s="76" t="s">
        <v>437</v>
      </c>
      <c r="C76" s="29">
        <v>600048616</v>
      </c>
      <c r="D76" s="29">
        <v>70990808</v>
      </c>
      <c r="E76" s="29">
        <v>1</v>
      </c>
      <c r="F76" s="155">
        <v>0.21</v>
      </c>
      <c r="G76" s="41">
        <f>ROUND([1]!Tabulka2[[#This Row],[Limit počtu učitelů mateřských škol přepočtený na období leden - srpen 2019]],3)</f>
        <v>0.14000000000000001</v>
      </c>
      <c r="H76" s="14">
        <v>53691</v>
      </c>
      <c r="I76" s="30">
        <v>18255</v>
      </c>
      <c r="J76" s="30">
        <v>1073</v>
      </c>
      <c r="K76" s="30">
        <v>73019</v>
      </c>
    </row>
    <row r="77" spans="1:11" ht="17.100000000000001" customHeight="1" x14ac:dyDescent="0.25">
      <c r="A77" s="27" t="s">
        <v>219</v>
      </c>
      <c r="B77" s="76" t="s">
        <v>438</v>
      </c>
      <c r="C77" s="29" t="s">
        <v>439</v>
      </c>
      <c r="D77" s="29" t="s">
        <v>440</v>
      </c>
      <c r="E77" s="29">
        <v>1</v>
      </c>
      <c r="F77" s="155">
        <v>0.28999999999999998</v>
      </c>
      <c r="G77" s="41">
        <f>ROUND([1]!Tabulka2[[#This Row],[Limit počtu učitelů mateřských škol přepočtený na období leden - srpen 2019]],3)</f>
        <v>0.193</v>
      </c>
      <c r="H77" s="14">
        <v>74144</v>
      </c>
      <c r="I77" s="30">
        <v>25209</v>
      </c>
      <c r="J77" s="30">
        <v>1482</v>
      </c>
      <c r="K77" s="30">
        <v>100835</v>
      </c>
    </row>
    <row r="78" spans="1:11" ht="17.100000000000001" customHeight="1" x14ac:dyDescent="0.25">
      <c r="A78" s="27" t="s">
        <v>222</v>
      </c>
      <c r="B78" s="76" t="s">
        <v>441</v>
      </c>
      <c r="C78" s="29">
        <v>600048772</v>
      </c>
      <c r="D78" s="29">
        <v>75034093</v>
      </c>
      <c r="E78" s="29">
        <v>1</v>
      </c>
      <c r="F78" s="155">
        <v>0.4</v>
      </c>
      <c r="G78" s="41">
        <f>ROUND([1]!Tabulka2[[#This Row],[Limit počtu učitelů mateřských škol přepočtený na období leden - srpen 2019]],3)</f>
        <v>0.26700000000000002</v>
      </c>
      <c r="H78" s="14">
        <v>102268</v>
      </c>
      <c r="I78" s="30">
        <v>34771</v>
      </c>
      <c r="J78" s="30">
        <v>2045</v>
      </c>
      <c r="K78" s="30">
        <v>139084</v>
      </c>
    </row>
    <row r="79" spans="1:11" ht="17.100000000000001" customHeight="1" x14ac:dyDescent="0.25">
      <c r="A79" s="27" t="s">
        <v>225</v>
      </c>
      <c r="B79" s="76" t="s">
        <v>442</v>
      </c>
      <c r="C79" s="29">
        <v>600048888</v>
      </c>
      <c r="D79" s="29">
        <v>75033232</v>
      </c>
      <c r="E79" s="29">
        <v>1</v>
      </c>
      <c r="F79" s="155">
        <v>0.13</v>
      </c>
      <c r="G79" s="41">
        <f>ROUND([1]!Tabulka2[[#This Row],[Limit počtu učitelů mateřských škol přepočtený na období leden - srpen 2019]],3)</f>
        <v>8.6999999999999994E-2</v>
      </c>
      <c r="H79" s="14">
        <v>33237</v>
      </c>
      <c r="I79" s="30">
        <v>11301</v>
      </c>
      <c r="J79" s="30">
        <v>664</v>
      </c>
      <c r="K79" s="30">
        <v>45202</v>
      </c>
    </row>
    <row r="80" spans="1:11" ht="17.100000000000001" customHeight="1" x14ac:dyDescent="0.25">
      <c r="A80" s="6" t="s">
        <v>228</v>
      </c>
      <c r="B80" s="22" t="s">
        <v>443</v>
      </c>
      <c r="C80" s="2">
        <v>600048985</v>
      </c>
      <c r="D80" s="2">
        <v>75002264</v>
      </c>
      <c r="E80" s="6">
        <v>1</v>
      </c>
      <c r="F80" s="67">
        <v>0.22600000000000001</v>
      </c>
      <c r="G80" s="41">
        <f>ROUND([1]!Tabulka2[[#This Row],[Limit počtu učitelů mateřských škol přepočtený na období leden - srpen 2019]],3)</f>
        <v>0.151</v>
      </c>
      <c r="H80" s="14">
        <v>57782</v>
      </c>
      <c r="I80" s="30">
        <v>19646</v>
      </c>
      <c r="J80" s="30">
        <v>1155</v>
      </c>
      <c r="K80" s="30">
        <v>78583</v>
      </c>
    </row>
    <row r="81" spans="1:11" ht="17.100000000000001" customHeight="1" x14ac:dyDescent="0.25">
      <c r="A81" s="27" t="s">
        <v>231</v>
      </c>
      <c r="B81" s="76" t="s">
        <v>444</v>
      </c>
      <c r="C81" s="29" t="s">
        <v>445</v>
      </c>
      <c r="D81" s="29" t="s">
        <v>446</v>
      </c>
      <c r="E81" s="29">
        <v>2</v>
      </c>
      <c r="F81" s="155">
        <v>0.80600000000000005</v>
      </c>
      <c r="G81" s="41">
        <f>ROUND([1]!Tabulka2[[#This Row],[Limit počtu učitelů mateřských škol přepočtený na období leden - srpen 2019]],3)</f>
        <v>0.53700000000000003</v>
      </c>
      <c r="H81" s="14">
        <v>206070</v>
      </c>
      <c r="I81" s="30">
        <v>70064</v>
      </c>
      <c r="J81" s="30">
        <v>4121</v>
      </c>
      <c r="K81" s="30">
        <v>280255</v>
      </c>
    </row>
    <row r="82" spans="1:11" ht="17.100000000000001" customHeight="1" x14ac:dyDescent="0.25">
      <c r="A82" s="27" t="s">
        <v>234</v>
      </c>
      <c r="B82" s="201" t="s">
        <v>447</v>
      </c>
      <c r="C82" s="33" t="s">
        <v>448</v>
      </c>
      <c r="D82" s="33" t="s">
        <v>449</v>
      </c>
      <c r="E82" s="27">
        <v>3</v>
      </c>
      <c r="F82" s="155">
        <v>0.24199999999999999</v>
      </c>
      <c r="G82" s="41">
        <f>ROUND([1]!Tabulka2[[#This Row],[Limit počtu učitelů mateřských škol přepočtený na období leden - srpen 2019]],3)</f>
        <v>0.161</v>
      </c>
      <c r="H82" s="14">
        <v>61872</v>
      </c>
      <c r="I82" s="30">
        <v>21036</v>
      </c>
      <c r="J82" s="30">
        <v>1237</v>
      </c>
      <c r="K82" s="30">
        <v>84145</v>
      </c>
    </row>
    <row r="83" spans="1:11" ht="17.100000000000001" customHeight="1" x14ac:dyDescent="0.25">
      <c r="A83" s="27" t="s">
        <v>237</v>
      </c>
      <c r="B83" s="76" t="s">
        <v>450</v>
      </c>
      <c r="C83" s="29">
        <v>600050041</v>
      </c>
      <c r="D83" s="29">
        <v>70993653</v>
      </c>
      <c r="E83" s="29">
        <v>2</v>
      </c>
      <c r="F83" s="155">
        <v>0.23</v>
      </c>
      <c r="G83" s="41">
        <f>ROUND([1]!Tabulka2[[#This Row],[Limit počtu učitelů mateřských škol přepočtený na období leden - srpen 2019]],3)</f>
        <v>0.153</v>
      </c>
      <c r="H83" s="14">
        <v>58804</v>
      </c>
      <c r="I83" s="30">
        <v>19993</v>
      </c>
      <c r="J83" s="30">
        <v>1176</v>
      </c>
      <c r="K83" s="30">
        <v>79973</v>
      </c>
    </row>
    <row r="84" spans="1:11" ht="17.100000000000001" customHeight="1" x14ac:dyDescent="0.25">
      <c r="A84" s="27" t="s">
        <v>240</v>
      </c>
      <c r="B84" s="76" t="s">
        <v>451</v>
      </c>
      <c r="C84" s="29">
        <v>600050122</v>
      </c>
      <c r="D84" s="29">
        <v>70994919</v>
      </c>
      <c r="E84" s="29">
        <v>1</v>
      </c>
      <c r="F84" s="155">
        <v>0.28999999999999998</v>
      </c>
      <c r="G84" s="41">
        <f>ROUND([1]!Tabulka2[[#This Row],[Limit počtu učitelů mateřských škol přepočtený na období leden - srpen 2019]],3)</f>
        <v>0.193</v>
      </c>
      <c r="H84" s="14">
        <v>74144</v>
      </c>
      <c r="I84" s="30">
        <v>25209</v>
      </c>
      <c r="J84" s="30">
        <v>1482</v>
      </c>
      <c r="K84" s="30">
        <v>100835</v>
      </c>
    </row>
    <row r="85" spans="1:11" ht="17.100000000000001" customHeight="1" x14ac:dyDescent="0.25">
      <c r="A85" s="27" t="s">
        <v>243</v>
      </c>
      <c r="B85" s="76" t="s">
        <v>452</v>
      </c>
      <c r="C85" s="29">
        <v>600050181</v>
      </c>
      <c r="D85" s="29">
        <v>70993670</v>
      </c>
      <c r="E85" s="29">
        <v>2</v>
      </c>
      <c r="F85" s="155">
        <v>0.3</v>
      </c>
      <c r="G85" s="41">
        <f>ROUND([1]!Tabulka2[[#This Row],[Limit počtu učitelů mateřských škol přepočtený na období leden - srpen 2019]],3)</f>
        <v>0.2</v>
      </c>
      <c r="H85" s="14">
        <v>76701</v>
      </c>
      <c r="I85" s="30">
        <v>26078</v>
      </c>
      <c r="J85" s="30">
        <v>1534</v>
      </c>
      <c r="K85" s="30">
        <v>104313</v>
      </c>
    </row>
    <row r="86" spans="1:11" ht="17.100000000000001" customHeight="1" x14ac:dyDescent="0.25">
      <c r="A86" s="27" t="s">
        <v>246</v>
      </c>
      <c r="B86" s="34" t="s">
        <v>453</v>
      </c>
      <c r="C86" s="33" t="s">
        <v>454</v>
      </c>
      <c r="D86" s="33" t="s">
        <v>455</v>
      </c>
      <c r="E86" s="27">
        <v>1</v>
      </c>
      <c r="F86" s="155">
        <v>0.28999999999999998</v>
      </c>
      <c r="G86" s="41">
        <f>ROUND([1]!Tabulka2[[#This Row],[Limit počtu učitelů mateřských škol přepočtený na období leden - srpen 2019]],3)</f>
        <v>0.193</v>
      </c>
      <c r="H86" s="14">
        <v>74144</v>
      </c>
      <c r="I86" s="30">
        <v>25209</v>
      </c>
      <c r="J86" s="30">
        <v>1482</v>
      </c>
      <c r="K86" s="30">
        <v>100835</v>
      </c>
    </row>
    <row r="87" spans="1:11" ht="17.100000000000001" customHeight="1" x14ac:dyDescent="0.25">
      <c r="A87" s="27" t="s">
        <v>249</v>
      </c>
      <c r="B87" s="76" t="s">
        <v>456</v>
      </c>
      <c r="C87" s="29">
        <v>600050262</v>
      </c>
      <c r="D87" s="29">
        <v>75034212</v>
      </c>
      <c r="E87" s="29">
        <v>1</v>
      </c>
      <c r="F87" s="155">
        <v>0.21</v>
      </c>
      <c r="G87" s="41">
        <f>ROUND([1]!Tabulka2[[#This Row],[Limit počtu učitelů mateřských škol přepočtený na období leden - srpen 2019]],3)</f>
        <v>0.14000000000000001</v>
      </c>
      <c r="H87" s="14">
        <v>53691</v>
      </c>
      <c r="I87" s="30">
        <v>18255</v>
      </c>
      <c r="J87" s="30">
        <v>1073</v>
      </c>
      <c r="K87" s="30">
        <v>73019</v>
      </c>
    </row>
    <row r="88" spans="1:11" ht="17.100000000000001" customHeight="1" x14ac:dyDescent="0.25">
      <c r="A88" s="27" t="s">
        <v>252</v>
      </c>
      <c r="B88" s="76" t="s">
        <v>457</v>
      </c>
      <c r="C88" s="29">
        <v>600050459</v>
      </c>
      <c r="D88" s="29">
        <v>71002065</v>
      </c>
      <c r="E88" s="29">
        <v>1</v>
      </c>
      <c r="F88" s="155">
        <v>0.37</v>
      </c>
      <c r="G88" s="41">
        <f>ROUND([1]!Tabulka2[[#This Row],[Limit počtu učitelů mateřských škol přepočtený na období leden - srpen 2019]],3)</f>
        <v>0.247</v>
      </c>
      <c r="H88" s="14">
        <v>94598</v>
      </c>
      <c r="I88" s="30">
        <v>32163</v>
      </c>
      <c r="J88" s="30">
        <v>1891</v>
      </c>
      <c r="K88" s="30">
        <v>128652</v>
      </c>
    </row>
    <row r="89" spans="1:11" ht="17.100000000000001" customHeight="1" x14ac:dyDescent="0.25">
      <c r="A89" s="27" t="s">
        <v>255</v>
      </c>
      <c r="B89" s="76" t="s">
        <v>458</v>
      </c>
      <c r="C89" s="29">
        <v>600050505</v>
      </c>
      <c r="D89" s="29">
        <v>75033101</v>
      </c>
      <c r="E89" s="29">
        <v>1</v>
      </c>
      <c r="F89" s="155">
        <v>0.28999999999999998</v>
      </c>
      <c r="G89" s="41">
        <f>ROUND([1]!Tabulka2[[#This Row],[Limit počtu učitelů mateřských škol přepočtený na období leden - srpen 2019]],3)</f>
        <v>0.193</v>
      </c>
      <c r="H89" s="14">
        <v>74144</v>
      </c>
      <c r="I89" s="30">
        <v>25209</v>
      </c>
      <c r="J89" s="30">
        <v>1482</v>
      </c>
      <c r="K89" s="30">
        <v>100835</v>
      </c>
    </row>
    <row r="90" spans="1:11" ht="17.100000000000001" customHeight="1" x14ac:dyDescent="0.25">
      <c r="A90" s="27" t="s">
        <v>258</v>
      </c>
      <c r="B90" s="34" t="s">
        <v>459</v>
      </c>
      <c r="C90" s="33" t="s">
        <v>460</v>
      </c>
      <c r="D90" s="33" t="s">
        <v>461</v>
      </c>
      <c r="E90" s="27">
        <v>2</v>
      </c>
      <c r="F90" s="155">
        <v>0.44</v>
      </c>
      <c r="G90" s="41">
        <f>ROUND([1]!Tabulka2[[#This Row],[Limit počtu učitelů mateřských škol přepočtený na období leden - srpen 2019]],3)</f>
        <v>0.29299999999999998</v>
      </c>
      <c r="H90" s="14">
        <v>112495</v>
      </c>
      <c r="I90" s="30">
        <v>38248</v>
      </c>
      <c r="J90" s="30">
        <v>2249</v>
      </c>
      <c r="K90" s="30">
        <v>152992</v>
      </c>
    </row>
    <row r="91" spans="1:11" ht="17.100000000000001" customHeight="1" x14ac:dyDescent="0.25">
      <c r="A91" s="27" t="s">
        <v>261</v>
      </c>
      <c r="B91" s="34" t="s">
        <v>462</v>
      </c>
      <c r="C91" s="33" t="s">
        <v>463</v>
      </c>
      <c r="D91" s="33" t="s">
        <v>464</v>
      </c>
      <c r="E91" s="27">
        <v>3</v>
      </c>
      <c r="F91" s="155">
        <v>1.2090000000000001</v>
      </c>
      <c r="G91" s="41">
        <f>ROUND([1]!Tabulka2[[#This Row],[Limit počtu učitelů mateřských škol přepočtený na období leden - srpen 2019]],3)</f>
        <v>0.80600000000000005</v>
      </c>
      <c r="H91" s="14">
        <v>309106</v>
      </c>
      <c r="I91" s="30">
        <v>105096</v>
      </c>
      <c r="J91" s="30">
        <v>6182</v>
      </c>
      <c r="K91" s="30">
        <v>420384</v>
      </c>
    </row>
    <row r="92" spans="1:11" ht="18.75" customHeight="1" x14ac:dyDescent="0.25">
      <c r="A92" s="27" t="s">
        <v>264</v>
      </c>
      <c r="B92" s="201" t="s">
        <v>465</v>
      </c>
      <c r="C92" s="33" t="s">
        <v>466</v>
      </c>
      <c r="D92" s="33" t="s">
        <v>467</v>
      </c>
      <c r="E92" s="27">
        <v>3</v>
      </c>
      <c r="F92" s="155">
        <v>1.2090000000000001</v>
      </c>
      <c r="G92" s="41">
        <f>ROUND([1]!Tabulka2[[#This Row],[Limit počtu učitelů mateřských škol přepočtený na období leden - srpen 2019]],3)</f>
        <v>0.80600000000000005</v>
      </c>
      <c r="H92" s="14">
        <v>309106</v>
      </c>
      <c r="I92" s="30">
        <v>105096</v>
      </c>
      <c r="J92" s="30">
        <v>6182</v>
      </c>
      <c r="K92" s="30">
        <v>420384</v>
      </c>
    </row>
    <row r="93" spans="1:11" ht="20.25" customHeight="1" x14ac:dyDescent="0.25">
      <c r="A93" s="27" t="s">
        <v>267</v>
      </c>
      <c r="B93" s="202" t="s">
        <v>468</v>
      </c>
      <c r="C93" s="33" t="s">
        <v>469</v>
      </c>
      <c r="D93" s="33" t="s">
        <v>470</v>
      </c>
      <c r="E93" s="27">
        <v>3</v>
      </c>
      <c r="F93" s="155">
        <v>1.2090000000000001</v>
      </c>
      <c r="G93" s="41">
        <f>ROUND([1]!Tabulka2[[#This Row],[Limit počtu učitelů mateřských škol přepočtený na období leden - srpen 2019]],3)</f>
        <v>0.80600000000000005</v>
      </c>
      <c r="H93" s="14">
        <v>309106</v>
      </c>
      <c r="I93" s="30">
        <v>105096</v>
      </c>
      <c r="J93" s="30">
        <v>6182</v>
      </c>
      <c r="K93" s="30">
        <v>420384</v>
      </c>
    </row>
    <row r="94" spans="1:11" ht="17.100000000000001" customHeight="1" x14ac:dyDescent="0.25">
      <c r="A94" s="27" t="s">
        <v>270</v>
      </c>
      <c r="B94" s="34" t="s">
        <v>471</v>
      </c>
      <c r="C94" s="33" t="s">
        <v>472</v>
      </c>
      <c r="D94" s="33" t="s">
        <v>473</v>
      </c>
      <c r="E94" s="27">
        <v>1</v>
      </c>
      <c r="F94" s="155">
        <v>0.185</v>
      </c>
      <c r="G94" s="41">
        <f>ROUND([1]!Tabulka2[[#This Row],[Limit počtu učitelů mateřských škol přepočtený na období leden - srpen 2019]],3)</f>
        <v>0.123</v>
      </c>
      <c r="H94" s="14">
        <v>47299</v>
      </c>
      <c r="I94" s="30">
        <v>16082</v>
      </c>
      <c r="J94" s="30">
        <v>945</v>
      </c>
      <c r="K94" s="30">
        <v>64326</v>
      </c>
    </row>
    <row r="95" spans="1:11" ht="17.100000000000001" customHeight="1" x14ac:dyDescent="0.25">
      <c r="A95" s="6" t="s">
        <v>273</v>
      </c>
      <c r="B95" s="22" t="s">
        <v>474</v>
      </c>
      <c r="C95" s="2">
        <v>600051421</v>
      </c>
      <c r="D95" s="2">
        <v>43753604</v>
      </c>
      <c r="E95" s="6">
        <v>1</v>
      </c>
      <c r="F95" s="67">
        <v>0.129</v>
      </c>
      <c r="G95" s="41">
        <f>ROUND([1]!Tabulka2[[#This Row],[Limit počtu učitelů mateřských škol přepočtený na období leden - srpen 2019]],3)</f>
        <v>8.5999999999999993E-2</v>
      </c>
      <c r="H95" s="14">
        <v>32981</v>
      </c>
      <c r="I95" s="30">
        <v>11214</v>
      </c>
      <c r="J95" s="30">
        <v>659</v>
      </c>
      <c r="K95" s="30">
        <v>44854</v>
      </c>
    </row>
    <row r="96" spans="1:11" ht="17.100000000000001" customHeight="1" x14ac:dyDescent="0.25">
      <c r="A96" s="6" t="s">
        <v>276</v>
      </c>
      <c r="B96" s="22" t="s">
        <v>475</v>
      </c>
      <c r="C96" s="2">
        <v>600051536</v>
      </c>
      <c r="D96" s="2">
        <v>75030438</v>
      </c>
      <c r="E96" s="6">
        <v>1</v>
      </c>
      <c r="F96" s="67">
        <v>0.40300000000000002</v>
      </c>
      <c r="G96" s="41">
        <f>ROUND([1]!Tabulka2[[#This Row],[Limit počtu učitelů mateřských škol přepočtený na období leden - srpen 2019]],3)</f>
        <v>0.26900000000000002</v>
      </c>
      <c r="H96" s="14">
        <v>103035</v>
      </c>
      <c r="I96" s="30">
        <v>35032</v>
      </c>
      <c r="J96" s="30">
        <v>2060</v>
      </c>
      <c r="K96" s="30">
        <v>140127</v>
      </c>
    </row>
    <row r="97" spans="1:11" ht="17.100000000000001" customHeight="1" x14ac:dyDescent="0.25">
      <c r="A97" s="6" t="s">
        <v>279</v>
      </c>
      <c r="B97" s="22" t="s">
        <v>476</v>
      </c>
      <c r="C97" s="2">
        <v>600051552</v>
      </c>
      <c r="D97" s="2">
        <v>75033399</v>
      </c>
      <c r="E97" s="6">
        <v>2</v>
      </c>
      <c r="F97" s="67">
        <v>0.5</v>
      </c>
      <c r="G97" s="41">
        <f>ROUND([1]!Tabulka2[[#This Row],[Limit počtu učitelů mateřských škol přepočtený na období leden - srpen 2019]],3)</f>
        <v>0.33300000000000002</v>
      </c>
      <c r="H97" s="14">
        <v>127835</v>
      </c>
      <c r="I97" s="30">
        <v>43464</v>
      </c>
      <c r="J97" s="30">
        <v>2556</v>
      </c>
      <c r="K97" s="30">
        <v>173855</v>
      </c>
    </row>
    <row r="98" spans="1:11" ht="17.100000000000001" customHeight="1" x14ac:dyDescent="0.25">
      <c r="A98" s="6" t="s">
        <v>282</v>
      </c>
      <c r="B98" s="22" t="s">
        <v>477</v>
      </c>
      <c r="C98" s="2">
        <v>600051561</v>
      </c>
      <c r="D98" s="2">
        <v>70999431</v>
      </c>
      <c r="E98" s="6">
        <v>4</v>
      </c>
      <c r="F98" s="67">
        <v>0.57999999999999996</v>
      </c>
      <c r="G98" s="41">
        <f>ROUND([1]!Tabulka2[[#This Row],[Limit počtu učitelů mateřských škol přepočtený na období leden - srpen 2019]],3)</f>
        <v>0.38700000000000001</v>
      </c>
      <c r="H98" s="14">
        <v>148289</v>
      </c>
      <c r="I98" s="30">
        <v>50418</v>
      </c>
      <c r="J98" s="30">
        <v>2965</v>
      </c>
      <c r="K98" s="30">
        <v>201672</v>
      </c>
    </row>
    <row r="99" spans="1:11" ht="17.100000000000001" customHeight="1" x14ac:dyDescent="0.25">
      <c r="A99" s="6" t="s">
        <v>285</v>
      </c>
      <c r="B99" s="22" t="s">
        <v>478</v>
      </c>
      <c r="C99" s="2">
        <v>600051587</v>
      </c>
      <c r="D99" s="2">
        <v>71008306</v>
      </c>
      <c r="E99" s="6">
        <v>3</v>
      </c>
      <c r="F99" s="67">
        <v>0.35299999999999998</v>
      </c>
      <c r="G99" s="41">
        <f>ROUND([1]!Tabulka2[[#This Row],[Limit počtu učitelů mateřských škol přepočtený na období leden - srpen 2019]],3)</f>
        <v>0.23499999999999999</v>
      </c>
      <c r="H99" s="14">
        <v>90252</v>
      </c>
      <c r="I99" s="30">
        <v>30686</v>
      </c>
      <c r="J99" s="30">
        <v>1805</v>
      </c>
      <c r="K99" s="30">
        <v>122743</v>
      </c>
    </row>
    <row r="100" spans="1:11" ht="17.100000000000001" customHeight="1" x14ac:dyDescent="0.25">
      <c r="A100" s="6" t="s">
        <v>288</v>
      </c>
      <c r="B100" s="22" t="s">
        <v>479</v>
      </c>
      <c r="C100" s="2">
        <v>600051731</v>
      </c>
      <c r="D100" s="2">
        <v>75031191</v>
      </c>
      <c r="E100" s="6">
        <v>1</v>
      </c>
      <c r="F100" s="67">
        <v>0.40300000000000002</v>
      </c>
      <c r="G100" s="41">
        <f>ROUND([1]!Tabulka2[[#This Row],[Limit počtu učitelů mateřských škol přepočtený na období leden - srpen 2019]],3)</f>
        <v>0.26900000000000002</v>
      </c>
      <c r="H100" s="14">
        <v>103035</v>
      </c>
      <c r="I100" s="30">
        <v>35032</v>
      </c>
      <c r="J100" s="30">
        <v>2060</v>
      </c>
      <c r="K100" s="30">
        <v>140127</v>
      </c>
    </row>
    <row r="101" spans="1:11" ht="17.100000000000001" customHeight="1" x14ac:dyDescent="0.25">
      <c r="A101" s="6" t="s">
        <v>480</v>
      </c>
      <c r="B101" s="22" t="s">
        <v>481</v>
      </c>
      <c r="C101" s="2">
        <v>600051854</v>
      </c>
      <c r="D101" s="2">
        <v>75007541</v>
      </c>
      <c r="E101" s="6">
        <v>4</v>
      </c>
      <c r="F101" s="67">
        <v>0.40300000000000002</v>
      </c>
      <c r="G101" s="41">
        <f>ROUND([1]!Tabulka2[[#This Row],[Limit počtu učitelů mateřských škol přepočtený na období leden - srpen 2019]],3)</f>
        <v>0.26900000000000002</v>
      </c>
      <c r="H101" s="14">
        <v>103035</v>
      </c>
      <c r="I101" s="30">
        <v>35032</v>
      </c>
      <c r="J101" s="30">
        <v>2060</v>
      </c>
      <c r="K101" s="30">
        <v>140127</v>
      </c>
    </row>
    <row r="102" spans="1:11" ht="17.100000000000001" customHeight="1" x14ac:dyDescent="0.25">
      <c r="A102" s="6" t="s">
        <v>482</v>
      </c>
      <c r="B102" s="22" t="s">
        <v>483</v>
      </c>
      <c r="C102" s="2">
        <v>600051862</v>
      </c>
      <c r="D102" s="2">
        <v>70988137</v>
      </c>
      <c r="E102" s="6">
        <v>1</v>
      </c>
      <c r="F102" s="67">
        <v>0.20899999999999999</v>
      </c>
      <c r="G102" s="41">
        <f>ROUND([1]!Tabulka2[[#This Row],[Limit počtu učitelů mateřských škol přepočtený na období leden - srpen 2019]],3)</f>
        <v>0.13900000000000001</v>
      </c>
      <c r="H102" s="14">
        <v>53435</v>
      </c>
      <c r="I102" s="30">
        <v>18168</v>
      </c>
      <c r="J102" s="30">
        <v>1068</v>
      </c>
      <c r="K102" s="30">
        <v>72671</v>
      </c>
    </row>
    <row r="103" spans="1:11" ht="17.100000000000001" customHeight="1" x14ac:dyDescent="0.25">
      <c r="A103" s="6" t="s">
        <v>484</v>
      </c>
      <c r="B103" s="22" t="s">
        <v>485</v>
      </c>
      <c r="C103" s="2">
        <v>600051935</v>
      </c>
      <c r="D103" s="2">
        <v>75031558</v>
      </c>
      <c r="E103" s="6">
        <v>1</v>
      </c>
      <c r="F103" s="67">
        <v>0.19</v>
      </c>
      <c r="G103" s="41">
        <f>ROUND([1]!Tabulka2[[#This Row],[Limit počtu učitelů mateřských škol přepočtený na období leden - srpen 2019]],3)</f>
        <v>0.127</v>
      </c>
      <c r="H103" s="14">
        <v>48577</v>
      </c>
      <c r="I103" s="30">
        <v>16516</v>
      </c>
      <c r="J103" s="30">
        <v>971</v>
      </c>
      <c r="K103" s="30">
        <v>66064</v>
      </c>
    </row>
    <row r="104" spans="1:11" ht="17.100000000000001" customHeight="1" x14ac:dyDescent="0.25">
      <c r="A104" s="6" t="s">
        <v>486</v>
      </c>
      <c r="B104" s="22" t="s">
        <v>487</v>
      </c>
      <c r="C104" s="2">
        <v>600051943</v>
      </c>
      <c r="D104" s="2">
        <v>70992401</v>
      </c>
      <c r="E104" s="6">
        <v>3</v>
      </c>
      <c r="F104" s="67">
        <v>0.58199999999999996</v>
      </c>
      <c r="G104" s="41">
        <f>ROUND([1]!Tabulka2[[#This Row],[Limit počtu učitelů mateřských škol přepočtený na období leden - srpen 2019]],3)</f>
        <v>0.38800000000000001</v>
      </c>
      <c r="H104" s="14">
        <v>148800</v>
      </c>
      <c r="I104" s="30">
        <v>50592</v>
      </c>
      <c r="J104" s="30">
        <v>2976</v>
      </c>
      <c r="K104" s="30">
        <v>202368</v>
      </c>
    </row>
    <row r="105" spans="1:11" ht="17.100000000000001" customHeight="1" x14ac:dyDescent="0.25">
      <c r="A105" s="6" t="s">
        <v>488</v>
      </c>
      <c r="B105" s="22" t="s">
        <v>489</v>
      </c>
      <c r="C105" s="2">
        <v>600051951</v>
      </c>
      <c r="D105" s="2">
        <v>86594583</v>
      </c>
      <c r="E105" s="6">
        <v>8</v>
      </c>
      <c r="F105" s="67">
        <v>1</v>
      </c>
      <c r="G105" s="41">
        <f>ROUND([1]!Tabulka2[[#This Row],[Limit počtu učitelů mateřských škol přepočtený na období leden - srpen 2019]],3)</f>
        <v>0.66700000000000004</v>
      </c>
      <c r="H105" s="14">
        <v>255670</v>
      </c>
      <c r="I105" s="30">
        <v>86928</v>
      </c>
      <c r="J105" s="30">
        <v>5113</v>
      </c>
      <c r="K105" s="30">
        <v>347711</v>
      </c>
    </row>
    <row r="106" spans="1:11" ht="17.100000000000001" customHeight="1" x14ac:dyDescent="0.25">
      <c r="A106" s="6" t="s">
        <v>490</v>
      </c>
      <c r="B106" s="22" t="s">
        <v>491</v>
      </c>
      <c r="C106" s="2">
        <v>600051960</v>
      </c>
      <c r="D106" s="2">
        <v>62930885</v>
      </c>
      <c r="E106" s="6">
        <v>2</v>
      </c>
      <c r="F106" s="67">
        <v>0.76400000000000001</v>
      </c>
      <c r="G106" s="41">
        <f>ROUND([1]!Tabulka2[[#This Row],[Limit počtu učitelů mateřských škol přepočtený na období leden - srpen 2019]],3)</f>
        <v>0.50900000000000001</v>
      </c>
      <c r="H106" s="14">
        <v>195332</v>
      </c>
      <c r="I106" s="30">
        <v>66413</v>
      </c>
      <c r="J106" s="30">
        <v>3906</v>
      </c>
      <c r="K106" s="30">
        <v>265651</v>
      </c>
    </row>
    <row r="107" spans="1:11" ht="17.100000000000001" customHeight="1" x14ac:dyDescent="0.25">
      <c r="A107" s="6" t="s">
        <v>492</v>
      </c>
      <c r="B107" s="22" t="s">
        <v>493</v>
      </c>
      <c r="C107" s="2">
        <v>600051978</v>
      </c>
      <c r="D107" s="2">
        <v>75031272</v>
      </c>
      <c r="E107" s="6">
        <v>3</v>
      </c>
      <c r="F107" s="67">
        <v>0.95</v>
      </c>
      <c r="G107" s="41">
        <f>ROUND([1]!Tabulka2[[#This Row],[Limit počtu učitelů mateřských škol přepočtený na období leden - srpen 2019]],3)</f>
        <v>0.63300000000000001</v>
      </c>
      <c r="H107" s="14">
        <v>242887</v>
      </c>
      <c r="I107" s="30">
        <v>82582</v>
      </c>
      <c r="J107" s="30">
        <v>4857</v>
      </c>
      <c r="K107" s="30">
        <v>330326</v>
      </c>
    </row>
    <row r="108" spans="1:11" ht="17.100000000000001" customHeight="1" x14ac:dyDescent="0.25">
      <c r="A108" s="6" t="s">
        <v>494</v>
      </c>
      <c r="B108" s="22" t="s">
        <v>495</v>
      </c>
      <c r="C108" s="2">
        <v>600052109</v>
      </c>
      <c r="D108" s="2">
        <v>75030365</v>
      </c>
      <c r="E108" s="6">
        <v>1</v>
      </c>
      <c r="F108" s="67">
        <v>0.06</v>
      </c>
      <c r="G108" s="41">
        <f>ROUND([1]!Tabulka2[[#This Row],[Limit počtu učitelů mateřských škol přepočtený na období leden - srpen 2019]],3)</f>
        <v>0.04</v>
      </c>
      <c r="H108" s="14">
        <v>15340</v>
      </c>
      <c r="I108" s="30">
        <v>5216</v>
      </c>
      <c r="J108" s="30">
        <v>306</v>
      </c>
      <c r="K108" s="30">
        <v>20862</v>
      </c>
    </row>
    <row r="109" spans="1:11" ht="23.25" customHeight="1" x14ac:dyDescent="0.25">
      <c r="A109" s="6" t="s">
        <v>496</v>
      </c>
      <c r="B109" s="22" t="s">
        <v>497</v>
      </c>
      <c r="C109" s="2">
        <v>600052192</v>
      </c>
      <c r="D109" s="2">
        <v>75033593</v>
      </c>
      <c r="E109" s="6">
        <v>2</v>
      </c>
      <c r="F109" s="67">
        <v>0.25</v>
      </c>
      <c r="G109" s="41">
        <f>ROUND([1]!Tabulka2[[#This Row],[Limit počtu učitelů mateřských škol přepočtený na období leden - srpen 2019]],3)</f>
        <v>0.16700000000000001</v>
      </c>
      <c r="H109" s="14">
        <v>63918</v>
      </c>
      <c r="I109" s="30">
        <v>21732</v>
      </c>
      <c r="J109" s="30">
        <v>1278</v>
      </c>
      <c r="K109" s="30">
        <v>86928</v>
      </c>
    </row>
    <row r="110" spans="1:11" ht="17.100000000000001" customHeight="1" x14ac:dyDescent="0.25">
      <c r="A110" s="27" t="s">
        <v>498</v>
      </c>
      <c r="B110" s="195" t="s">
        <v>499</v>
      </c>
      <c r="C110" s="33">
        <v>600052575</v>
      </c>
      <c r="D110" s="33" t="s">
        <v>500</v>
      </c>
      <c r="E110" s="29">
        <v>2</v>
      </c>
      <c r="F110" s="155">
        <v>0.129</v>
      </c>
      <c r="G110" s="41">
        <f>ROUND([1]!Tabulka2[[#This Row],[Limit počtu učitelů mateřských škol přepočtený na období leden - srpen 2019]],3)</f>
        <v>8.5999999999999993E-2</v>
      </c>
      <c r="H110" s="14">
        <v>32981</v>
      </c>
      <c r="I110" s="30">
        <v>11214</v>
      </c>
      <c r="J110" s="30">
        <v>659</v>
      </c>
      <c r="K110" s="30">
        <v>44854</v>
      </c>
    </row>
    <row r="111" spans="1:11" ht="17.100000000000001" customHeight="1" x14ac:dyDescent="0.25">
      <c r="A111" s="27" t="s">
        <v>501</v>
      </c>
      <c r="B111" s="195" t="s">
        <v>502</v>
      </c>
      <c r="C111" s="33">
        <v>600052711</v>
      </c>
      <c r="D111" s="33" t="s">
        <v>503</v>
      </c>
      <c r="E111" s="29">
        <v>5</v>
      </c>
      <c r="F111" s="155">
        <v>1</v>
      </c>
      <c r="G111" s="41">
        <f>ROUND([1]!Tabulka2[[#This Row],[Limit počtu učitelů mateřských škol přepočtený na období leden - srpen 2019]],3)</f>
        <v>0.66700000000000004</v>
      </c>
      <c r="H111" s="14">
        <v>255670</v>
      </c>
      <c r="I111" s="30">
        <v>86928</v>
      </c>
      <c r="J111" s="30">
        <v>5113</v>
      </c>
      <c r="K111" s="30">
        <v>347711</v>
      </c>
    </row>
    <row r="112" spans="1:11" ht="17.100000000000001" customHeight="1" x14ac:dyDescent="0.25">
      <c r="A112" s="27" t="s">
        <v>504</v>
      </c>
      <c r="B112" s="195" t="s">
        <v>505</v>
      </c>
      <c r="C112" s="33">
        <v>600052796</v>
      </c>
      <c r="D112" s="33" t="s">
        <v>506</v>
      </c>
      <c r="E112" s="29">
        <v>1</v>
      </c>
      <c r="F112" s="155">
        <v>0.40300000000000002</v>
      </c>
      <c r="G112" s="41">
        <f>ROUND([1]!Tabulka2[[#This Row],[Limit počtu učitelů mateřských škol přepočtený na období leden - srpen 2019]],3)</f>
        <v>0.26900000000000002</v>
      </c>
      <c r="H112" s="14">
        <v>103035</v>
      </c>
      <c r="I112" s="30">
        <v>35032</v>
      </c>
      <c r="J112" s="30">
        <v>2060</v>
      </c>
      <c r="K112" s="30">
        <v>140127</v>
      </c>
    </row>
    <row r="113" spans="1:11" ht="17.100000000000001" customHeight="1" x14ac:dyDescent="0.25">
      <c r="A113" s="27" t="s">
        <v>507</v>
      </c>
      <c r="B113" s="195" t="s">
        <v>508</v>
      </c>
      <c r="C113" s="33">
        <v>600052834</v>
      </c>
      <c r="D113" s="33" t="s">
        <v>509</v>
      </c>
      <c r="E113" s="29">
        <v>1</v>
      </c>
      <c r="F113" s="155">
        <v>0.3</v>
      </c>
      <c r="G113" s="41">
        <f>ROUND([1]!Tabulka2[[#This Row],[Limit počtu učitelů mateřských škol přepočtený na období leden - srpen 2019]],3)</f>
        <v>0.2</v>
      </c>
      <c r="H113" s="14">
        <v>76701</v>
      </c>
      <c r="I113" s="30">
        <v>26078</v>
      </c>
      <c r="J113" s="30">
        <v>1534</v>
      </c>
      <c r="K113" s="30">
        <v>104313</v>
      </c>
    </row>
    <row r="114" spans="1:11" ht="17.100000000000001" customHeight="1" x14ac:dyDescent="0.25">
      <c r="A114" s="27" t="s">
        <v>510</v>
      </c>
      <c r="B114" s="195" t="s">
        <v>511</v>
      </c>
      <c r="C114" s="33">
        <v>600053202</v>
      </c>
      <c r="D114" s="33" t="s">
        <v>512</v>
      </c>
      <c r="E114" s="29">
        <v>2</v>
      </c>
      <c r="F114" s="155">
        <v>0.161</v>
      </c>
      <c r="G114" s="41">
        <f>ROUND([1]!Tabulka2[[#This Row],[Limit počtu učitelů mateřských škol přepočtený na období leden - srpen 2019]],3)</f>
        <v>0.107</v>
      </c>
      <c r="H114" s="14">
        <v>41163</v>
      </c>
      <c r="I114" s="30">
        <v>13995</v>
      </c>
      <c r="J114" s="30">
        <v>823</v>
      </c>
      <c r="K114" s="30">
        <v>55981</v>
      </c>
    </row>
    <row r="115" spans="1:11" ht="17.100000000000001" customHeight="1" x14ac:dyDescent="0.25">
      <c r="A115" s="27" t="s">
        <v>513</v>
      </c>
      <c r="B115" s="195" t="s">
        <v>514</v>
      </c>
      <c r="C115" s="33">
        <v>600053415</v>
      </c>
      <c r="D115" s="33" t="s">
        <v>515</v>
      </c>
      <c r="E115" s="29">
        <v>1</v>
      </c>
      <c r="F115" s="155">
        <v>0.28999999999999998</v>
      </c>
      <c r="G115" s="41">
        <f>ROUND([1]!Tabulka2[[#This Row],[Limit počtu učitelů mateřských škol přepočtený na období leden - srpen 2019]],3)</f>
        <v>0.193</v>
      </c>
      <c r="H115" s="14">
        <v>74144</v>
      </c>
      <c r="I115" s="30">
        <v>25209</v>
      </c>
      <c r="J115" s="30">
        <v>1482</v>
      </c>
      <c r="K115" s="30">
        <v>100835</v>
      </c>
    </row>
    <row r="116" spans="1:11" ht="17.100000000000001" customHeight="1" x14ac:dyDescent="0.25">
      <c r="A116" s="27" t="s">
        <v>516</v>
      </c>
      <c r="B116" s="76" t="s">
        <v>517</v>
      </c>
      <c r="C116" s="33" t="s">
        <v>518</v>
      </c>
      <c r="D116" s="33" t="s">
        <v>519</v>
      </c>
      <c r="E116" s="27">
        <v>4</v>
      </c>
      <c r="F116" s="155">
        <v>0.77400000000000002</v>
      </c>
      <c r="G116" s="41">
        <f>ROUND([1]!Tabulka2[[#This Row],[Limit počtu učitelů mateřských škol přepočtený na období leden - srpen 2019]],3)</f>
        <v>0.51600000000000001</v>
      </c>
      <c r="H116" s="14">
        <v>197889</v>
      </c>
      <c r="I116" s="30">
        <v>67282</v>
      </c>
      <c r="J116" s="30">
        <v>3957</v>
      </c>
      <c r="K116" s="30">
        <v>269128</v>
      </c>
    </row>
    <row r="117" spans="1:11" ht="17.100000000000001" customHeight="1" x14ac:dyDescent="0.25">
      <c r="A117" s="27" t="s">
        <v>520</v>
      </c>
      <c r="B117" s="76" t="s">
        <v>521</v>
      </c>
      <c r="C117" s="33" t="s">
        <v>522</v>
      </c>
      <c r="D117" s="33" t="s">
        <v>523</v>
      </c>
      <c r="E117" s="27">
        <v>1</v>
      </c>
      <c r="F117" s="155">
        <v>0.4</v>
      </c>
      <c r="G117" s="41">
        <f>ROUND([1]!Tabulka2[[#This Row],[Limit počtu učitelů mateřských škol přepočtený na období leden - srpen 2019]],3)</f>
        <v>0.26700000000000002</v>
      </c>
      <c r="H117" s="14">
        <v>102268</v>
      </c>
      <c r="I117" s="30">
        <v>34771</v>
      </c>
      <c r="J117" s="30">
        <v>2045</v>
      </c>
      <c r="K117" s="30">
        <v>139084</v>
      </c>
    </row>
    <row r="118" spans="1:11" ht="17.100000000000001" customHeight="1" x14ac:dyDescent="0.25">
      <c r="A118" s="27" t="s">
        <v>524</v>
      </c>
      <c r="B118" s="76" t="s">
        <v>525</v>
      </c>
      <c r="C118" s="33" t="s">
        <v>526</v>
      </c>
      <c r="D118" s="33" t="s">
        <v>527</v>
      </c>
      <c r="E118" s="27">
        <v>1</v>
      </c>
      <c r="F118" s="155">
        <v>0.40300000000000002</v>
      </c>
      <c r="G118" s="41">
        <f>ROUND([1]!Tabulka2[[#This Row],[Limit počtu učitelů mateřských škol přepočtený na období leden - srpen 2019]],3)</f>
        <v>0.26900000000000002</v>
      </c>
      <c r="H118" s="14">
        <v>103035</v>
      </c>
      <c r="I118" s="30">
        <v>35032</v>
      </c>
      <c r="J118" s="30">
        <v>2060</v>
      </c>
      <c r="K118" s="30">
        <v>140127</v>
      </c>
    </row>
    <row r="119" spans="1:11" ht="17.100000000000001" customHeight="1" x14ac:dyDescent="0.25">
      <c r="A119" s="27" t="s">
        <v>528</v>
      </c>
      <c r="B119" s="76" t="s">
        <v>529</v>
      </c>
      <c r="C119" s="33" t="s">
        <v>530</v>
      </c>
      <c r="D119" s="33" t="s">
        <v>531</v>
      </c>
      <c r="E119" s="27">
        <v>1</v>
      </c>
      <c r="F119" s="155">
        <v>0.3</v>
      </c>
      <c r="G119" s="41">
        <f>ROUND([1]!Tabulka2[[#This Row],[Limit počtu učitelů mateřských škol přepočtený na období leden - srpen 2019]],3)</f>
        <v>0.2</v>
      </c>
      <c r="H119" s="14">
        <v>76701</v>
      </c>
      <c r="I119" s="30">
        <v>26078</v>
      </c>
      <c r="J119" s="30">
        <v>1534</v>
      </c>
      <c r="K119" s="30">
        <v>104313</v>
      </c>
    </row>
    <row r="120" spans="1:11" ht="17.100000000000001" customHeight="1" x14ac:dyDescent="0.25">
      <c r="A120" s="27" t="s">
        <v>532</v>
      </c>
      <c r="B120" s="76" t="s">
        <v>533</v>
      </c>
      <c r="C120" s="33" t="s">
        <v>534</v>
      </c>
      <c r="D120" s="33" t="s">
        <v>535</v>
      </c>
      <c r="E120" s="27">
        <v>2</v>
      </c>
      <c r="F120" s="155">
        <v>0.72499999999999998</v>
      </c>
      <c r="G120" s="41">
        <f>ROUND([1]!Tabulka2[[#This Row],[Limit počtu učitelů mateřských škol přepočtený na období leden - srpen 2019]],3)</f>
        <v>0.48299999999999998</v>
      </c>
      <c r="H120" s="14">
        <v>185361</v>
      </c>
      <c r="I120" s="30">
        <v>63023</v>
      </c>
      <c r="J120" s="30">
        <v>3707</v>
      </c>
      <c r="K120" s="30">
        <v>252091</v>
      </c>
    </row>
    <row r="121" spans="1:11" ht="17.100000000000001" customHeight="1" x14ac:dyDescent="0.25">
      <c r="A121" s="27" t="s">
        <v>536</v>
      </c>
      <c r="B121" s="76" t="s">
        <v>537</v>
      </c>
      <c r="C121" s="33" t="s">
        <v>538</v>
      </c>
      <c r="D121" s="33" t="s">
        <v>539</v>
      </c>
      <c r="E121" s="27">
        <v>1</v>
      </c>
      <c r="F121" s="155">
        <v>0.08</v>
      </c>
      <c r="G121" s="41">
        <f>ROUND([1]!Tabulka2[[#This Row],[Limit počtu učitelů mateřských škol přepočtený na období leden - srpen 2019]],3)</f>
        <v>5.2999999999999999E-2</v>
      </c>
      <c r="H121" s="14">
        <v>20454</v>
      </c>
      <c r="I121" s="30">
        <v>6954</v>
      </c>
      <c r="J121" s="30">
        <v>409</v>
      </c>
      <c r="K121" s="30">
        <v>27817</v>
      </c>
    </row>
    <row r="122" spans="1:11" ht="17.100000000000001" customHeight="1" x14ac:dyDescent="0.25">
      <c r="A122" s="27" t="s">
        <v>540</v>
      </c>
      <c r="B122" s="76" t="s">
        <v>541</v>
      </c>
      <c r="C122" s="33" t="s">
        <v>542</v>
      </c>
      <c r="D122" s="33" t="s">
        <v>543</v>
      </c>
      <c r="E122" s="27">
        <v>2</v>
      </c>
      <c r="F122" s="155">
        <v>0.72499999999999998</v>
      </c>
      <c r="G122" s="41">
        <f>ROUND([1]!Tabulka2[[#This Row],[Limit počtu učitelů mateřských škol přepočtený na období leden - srpen 2019]],3)</f>
        <v>0.48299999999999998</v>
      </c>
      <c r="H122" s="14">
        <v>185361</v>
      </c>
      <c r="I122" s="30">
        <v>63023</v>
      </c>
      <c r="J122" s="30">
        <v>3707</v>
      </c>
      <c r="K122" s="30">
        <v>252091</v>
      </c>
    </row>
    <row r="123" spans="1:11" ht="17.100000000000001" customHeight="1" x14ac:dyDescent="0.25">
      <c r="A123" s="6" t="s">
        <v>544</v>
      </c>
      <c r="B123" s="76" t="s">
        <v>545</v>
      </c>
      <c r="C123" s="33" t="s">
        <v>546</v>
      </c>
      <c r="D123" s="33" t="s">
        <v>547</v>
      </c>
      <c r="E123" s="27">
        <v>1</v>
      </c>
      <c r="F123" s="155">
        <v>0.22500000000000001</v>
      </c>
      <c r="G123" s="41">
        <f>ROUND([1]!Tabulka2[[#This Row],[Limit počtu učitelů mateřských škol přepočtený na období leden - srpen 2019]],3)</f>
        <v>0.15</v>
      </c>
      <c r="H123" s="14">
        <v>57526</v>
      </c>
      <c r="I123" s="30">
        <v>19559</v>
      </c>
      <c r="J123" s="30">
        <v>1150</v>
      </c>
      <c r="K123" s="30">
        <v>78235</v>
      </c>
    </row>
    <row r="124" spans="1:11" ht="17.100000000000001" customHeight="1" x14ac:dyDescent="0.25">
      <c r="A124" s="27" t="s">
        <v>548</v>
      </c>
      <c r="B124" s="76" t="s">
        <v>549</v>
      </c>
      <c r="C124" s="33" t="s">
        <v>550</v>
      </c>
      <c r="D124" s="33" t="s">
        <v>551</v>
      </c>
      <c r="E124" s="27">
        <v>2</v>
      </c>
      <c r="F124" s="155">
        <v>0.80600000000000005</v>
      </c>
      <c r="G124" s="41">
        <f>ROUND([1]!Tabulka2[[#This Row],[Limit počtu učitelů mateřských škol přepočtený na období leden - srpen 2019]],3)</f>
        <v>0.53700000000000003</v>
      </c>
      <c r="H124" s="14">
        <v>206070</v>
      </c>
      <c r="I124" s="30">
        <v>70064</v>
      </c>
      <c r="J124" s="30">
        <v>4121</v>
      </c>
      <c r="K124" s="30">
        <v>280255</v>
      </c>
    </row>
    <row r="125" spans="1:11" ht="17.100000000000001" customHeight="1" x14ac:dyDescent="0.25">
      <c r="A125" s="27" t="s">
        <v>552</v>
      </c>
      <c r="B125" s="76" t="s">
        <v>553</v>
      </c>
      <c r="C125" s="33" t="s">
        <v>554</v>
      </c>
      <c r="D125" s="33" t="s">
        <v>555</v>
      </c>
      <c r="E125" s="27">
        <v>4</v>
      </c>
      <c r="F125" s="155">
        <v>1.6120000000000001</v>
      </c>
      <c r="G125" s="41">
        <f>ROUND([1]!Tabulka2[[#This Row],[Limit počtu učitelů mateřských škol přepočtený na období leden - srpen 2019]],3)</f>
        <v>1.075</v>
      </c>
      <c r="H125" s="14">
        <v>412141</v>
      </c>
      <c r="I125" s="30">
        <v>140128</v>
      </c>
      <c r="J125" s="30">
        <v>8242</v>
      </c>
      <c r="K125" s="30">
        <v>560511</v>
      </c>
    </row>
    <row r="126" spans="1:11" ht="17.100000000000001" customHeight="1" x14ac:dyDescent="0.25">
      <c r="A126" s="27" t="s">
        <v>556</v>
      </c>
      <c r="B126" s="76" t="s">
        <v>557</v>
      </c>
      <c r="C126" s="33" t="s">
        <v>558</v>
      </c>
      <c r="D126" s="33" t="s">
        <v>559</v>
      </c>
      <c r="E126" s="27">
        <v>3</v>
      </c>
      <c r="F126" s="155">
        <v>1.177</v>
      </c>
      <c r="G126" s="41">
        <f>ROUND([1]!Tabulka2[[#This Row],[Limit počtu učitelů mateřských škol přepočtený na období leden - srpen 2019]],3)</f>
        <v>0.78500000000000003</v>
      </c>
      <c r="H126" s="14">
        <v>300924</v>
      </c>
      <c r="I126" s="30">
        <v>102314</v>
      </c>
      <c r="J126" s="30">
        <v>6018</v>
      </c>
      <c r="K126" s="30">
        <v>409256</v>
      </c>
    </row>
    <row r="127" spans="1:11" ht="17.100000000000001" customHeight="1" x14ac:dyDescent="0.25">
      <c r="A127" s="27" t="s">
        <v>560</v>
      </c>
      <c r="B127" s="76" t="s">
        <v>561</v>
      </c>
      <c r="C127" s="33" t="s">
        <v>562</v>
      </c>
      <c r="D127" s="33" t="s">
        <v>563</v>
      </c>
      <c r="E127" s="27">
        <v>2</v>
      </c>
      <c r="F127" s="155">
        <v>0.57299999999999995</v>
      </c>
      <c r="G127" s="41">
        <f>ROUND([1]!Tabulka2[[#This Row],[Limit počtu učitelů mateřských škol přepočtený na období leden - srpen 2019]],3)</f>
        <v>0.38200000000000001</v>
      </c>
      <c r="H127" s="14">
        <v>146499</v>
      </c>
      <c r="I127" s="30">
        <v>49810</v>
      </c>
      <c r="J127" s="30">
        <v>2929</v>
      </c>
      <c r="K127" s="30">
        <v>199238</v>
      </c>
    </row>
    <row r="128" spans="1:11" ht="17.100000000000001" customHeight="1" x14ac:dyDescent="0.25">
      <c r="A128" s="27" t="s">
        <v>564</v>
      </c>
      <c r="B128" s="196" t="s">
        <v>565</v>
      </c>
      <c r="C128" s="33" t="s">
        <v>566</v>
      </c>
      <c r="D128" s="33" t="s">
        <v>567</v>
      </c>
      <c r="E128" s="27">
        <v>1</v>
      </c>
      <c r="F128" s="155">
        <v>0.13</v>
      </c>
      <c r="G128" s="41">
        <f>ROUND([1]!Tabulka2[[#This Row],[Limit počtu učitelů mateřských škol přepočtený na období leden - srpen 2019]],3)</f>
        <v>8.6999999999999994E-2</v>
      </c>
      <c r="H128" s="14">
        <v>33237</v>
      </c>
      <c r="I128" s="30">
        <v>11301</v>
      </c>
      <c r="J128" s="30">
        <v>664</v>
      </c>
      <c r="K128" s="30">
        <v>45202</v>
      </c>
    </row>
    <row r="129" spans="1:11" ht="17.100000000000001" customHeight="1" x14ac:dyDescent="0.25">
      <c r="A129" s="27" t="s">
        <v>568</v>
      </c>
      <c r="B129" s="196" t="s">
        <v>569</v>
      </c>
      <c r="C129" s="33" t="s">
        <v>570</v>
      </c>
      <c r="D129" s="33" t="s">
        <v>571</v>
      </c>
      <c r="E129" s="27">
        <v>1</v>
      </c>
      <c r="F129" s="155">
        <v>0.21</v>
      </c>
      <c r="G129" s="41">
        <f>ROUND([1]!Tabulka2[[#This Row],[Limit počtu učitelů mateřských škol přepočtený na období leden - srpen 2019]],3)</f>
        <v>0.14000000000000001</v>
      </c>
      <c r="H129" s="14">
        <v>53691</v>
      </c>
      <c r="I129" s="30">
        <v>18255</v>
      </c>
      <c r="J129" s="30">
        <v>1073</v>
      </c>
      <c r="K129" s="30">
        <v>73019</v>
      </c>
    </row>
    <row r="130" spans="1:11" ht="17.100000000000001" customHeight="1" x14ac:dyDescent="0.25">
      <c r="A130" s="27" t="s">
        <v>572</v>
      </c>
      <c r="B130" s="196" t="s">
        <v>573</v>
      </c>
      <c r="C130" s="33" t="s">
        <v>574</v>
      </c>
      <c r="D130" s="33" t="s">
        <v>575</v>
      </c>
      <c r="E130" s="27">
        <v>1</v>
      </c>
      <c r="F130" s="155">
        <v>0.40300000000000002</v>
      </c>
      <c r="G130" s="41">
        <f>ROUND([1]!Tabulka2[[#This Row],[Limit počtu učitelů mateřských škol přepočtený na období leden - srpen 2019]],3)</f>
        <v>0.26900000000000002</v>
      </c>
      <c r="H130" s="14">
        <v>103035</v>
      </c>
      <c r="I130" s="30">
        <v>35032</v>
      </c>
      <c r="J130" s="30">
        <v>2060</v>
      </c>
      <c r="K130" s="30">
        <v>140127</v>
      </c>
    </row>
    <row r="131" spans="1:11" ht="17.100000000000001" customHeight="1" x14ac:dyDescent="0.25">
      <c r="A131" s="27" t="s">
        <v>576</v>
      </c>
      <c r="B131" s="196" t="s">
        <v>577</v>
      </c>
      <c r="C131" s="33" t="s">
        <v>578</v>
      </c>
      <c r="D131" s="33" t="s">
        <v>579</v>
      </c>
      <c r="E131" s="27">
        <v>1</v>
      </c>
      <c r="F131" s="155">
        <v>0.24299999999999999</v>
      </c>
      <c r="G131" s="41">
        <f>ROUND([1]!Tabulka2[[#This Row],[Limit počtu učitelů mateřských škol přepočtený na období leden - srpen 2019]],3)</f>
        <v>0.16200000000000001</v>
      </c>
      <c r="H131" s="14">
        <v>62128</v>
      </c>
      <c r="I131" s="30">
        <v>21124</v>
      </c>
      <c r="J131" s="30">
        <v>1242</v>
      </c>
      <c r="K131" s="30">
        <v>84494</v>
      </c>
    </row>
    <row r="132" spans="1:11" ht="17.100000000000001" customHeight="1" x14ac:dyDescent="0.25">
      <c r="A132" s="27" t="s">
        <v>580</v>
      </c>
      <c r="B132" s="196" t="s">
        <v>581</v>
      </c>
      <c r="C132" s="33" t="s">
        <v>582</v>
      </c>
      <c r="D132" s="33" t="s">
        <v>3581</v>
      </c>
      <c r="E132" s="27">
        <v>1</v>
      </c>
      <c r="F132" s="155">
        <v>0.40300000000000002</v>
      </c>
      <c r="G132" s="41">
        <f>ROUND([1]!Tabulka2[[#This Row],[Limit počtu učitelů mateřských škol přepočtený na období leden - srpen 2019]],3)</f>
        <v>0.26900000000000002</v>
      </c>
      <c r="H132" s="14">
        <v>103035</v>
      </c>
      <c r="I132" s="30">
        <v>35032</v>
      </c>
      <c r="J132" s="30">
        <v>2060</v>
      </c>
      <c r="K132" s="30">
        <v>140127</v>
      </c>
    </row>
    <row r="133" spans="1:11" ht="17.100000000000001" customHeight="1" x14ac:dyDescent="0.25">
      <c r="A133" s="27" t="s">
        <v>583</v>
      </c>
      <c r="B133" s="196" t="s">
        <v>584</v>
      </c>
      <c r="C133" s="33" t="s">
        <v>585</v>
      </c>
      <c r="D133" s="33" t="s">
        <v>586</v>
      </c>
      <c r="E133" s="27">
        <v>4</v>
      </c>
      <c r="F133" s="155">
        <v>0.74199999999999999</v>
      </c>
      <c r="G133" s="41">
        <f>ROUND([1]!Tabulka2[[#This Row],[Limit počtu učitelů mateřských škol přepočtený na období leden - srpen 2019]],3)</f>
        <v>0.495</v>
      </c>
      <c r="H133" s="14">
        <v>189707</v>
      </c>
      <c r="I133" s="30">
        <v>64500</v>
      </c>
      <c r="J133" s="30">
        <v>3794</v>
      </c>
      <c r="K133" s="30">
        <v>258001</v>
      </c>
    </row>
    <row r="134" spans="1:11" ht="17.100000000000001" customHeight="1" x14ac:dyDescent="0.25">
      <c r="A134" s="27" t="s">
        <v>587</v>
      </c>
      <c r="B134" s="196" t="s">
        <v>588</v>
      </c>
      <c r="C134" s="33" t="s">
        <v>589</v>
      </c>
      <c r="D134" s="33" t="s">
        <v>590</v>
      </c>
      <c r="E134" s="27">
        <v>1</v>
      </c>
      <c r="F134" s="155">
        <v>0.08</v>
      </c>
      <c r="G134" s="41">
        <f>ROUND([1]!Tabulka2[[#This Row],[Limit počtu učitelů mateřských škol přepočtený na období leden - srpen 2019]],3)</f>
        <v>5.2999999999999999E-2</v>
      </c>
      <c r="H134" s="14">
        <v>20454</v>
      </c>
      <c r="I134" s="30">
        <v>6954</v>
      </c>
      <c r="J134" s="30">
        <v>409</v>
      </c>
      <c r="K134" s="30">
        <v>27817</v>
      </c>
    </row>
    <row r="135" spans="1:11" ht="17.100000000000001" customHeight="1" x14ac:dyDescent="0.25">
      <c r="A135" s="27" t="s">
        <v>591</v>
      </c>
      <c r="B135" s="196" t="s">
        <v>592</v>
      </c>
      <c r="C135" s="33" t="s">
        <v>593</v>
      </c>
      <c r="D135" s="33" t="s">
        <v>594</v>
      </c>
      <c r="E135" s="27">
        <v>1</v>
      </c>
      <c r="F135" s="155">
        <v>6.6000000000000003E-2</v>
      </c>
      <c r="G135" s="41">
        <f>ROUND([1]!Tabulka2[[#This Row],[Limit počtu učitelů mateřských škol přepočtený na období leden - srpen 2019]],3)</f>
        <v>4.3999999999999997E-2</v>
      </c>
      <c r="H135" s="14">
        <v>16874</v>
      </c>
      <c r="I135" s="30">
        <v>5737</v>
      </c>
      <c r="J135" s="30">
        <v>337</v>
      </c>
      <c r="K135" s="30">
        <v>22948</v>
      </c>
    </row>
    <row r="136" spans="1:11" ht="17.100000000000001" customHeight="1" x14ac:dyDescent="0.25">
      <c r="A136" s="27" t="s">
        <v>595</v>
      </c>
      <c r="B136" s="76" t="s">
        <v>596</v>
      </c>
      <c r="C136" s="29">
        <v>600161412</v>
      </c>
      <c r="D136" s="29">
        <v>70974969</v>
      </c>
      <c r="E136" s="29">
        <v>2</v>
      </c>
      <c r="F136" s="155">
        <v>0.26</v>
      </c>
      <c r="G136" s="41">
        <f>ROUND([1]!Tabulka2[[#This Row],[Limit počtu učitelů mateřských škol přepočtený na období leden - srpen 2019]],3)</f>
        <v>0.17299999999999999</v>
      </c>
      <c r="H136" s="14">
        <v>66474</v>
      </c>
      <c r="I136" s="30">
        <v>22601</v>
      </c>
      <c r="J136" s="30">
        <v>1329</v>
      </c>
      <c r="K136" s="30">
        <v>90404</v>
      </c>
    </row>
    <row r="137" spans="1:11" ht="17.100000000000001" customHeight="1" x14ac:dyDescent="0.25">
      <c r="A137" s="27" t="s">
        <v>597</v>
      </c>
      <c r="B137" s="76" t="s">
        <v>598</v>
      </c>
      <c r="C137" s="29" t="s">
        <v>599</v>
      </c>
      <c r="D137" s="29" t="s">
        <v>600</v>
      </c>
      <c r="E137" s="29">
        <v>5</v>
      </c>
      <c r="F137" s="155">
        <v>2.0150000000000001</v>
      </c>
      <c r="G137" s="41">
        <f>ROUND([1]!Tabulka2[[#This Row],[Limit počtu učitelů mateřských škol přepočtený na období leden - srpen 2019]],3)</f>
        <v>1.343</v>
      </c>
      <c r="H137" s="14">
        <v>515176</v>
      </c>
      <c r="I137" s="30">
        <v>175160</v>
      </c>
      <c r="J137" s="30">
        <v>10303</v>
      </c>
      <c r="K137" s="30">
        <v>700639</v>
      </c>
    </row>
    <row r="138" spans="1:11" ht="17.100000000000001" customHeight="1" x14ac:dyDescent="0.25">
      <c r="A138" s="6" t="s">
        <v>601</v>
      </c>
      <c r="B138" s="22" t="s">
        <v>602</v>
      </c>
      <c r="C138" s="2">
        <v>613800800</v>
      </c>
      <c r="D138" s="2">
        <v>75032872</v>
      </c>
      <c r="E138" s="6">
        <v>2</v>
      </c>
      <c r="F138" s="67">
        <v>0.8</v>
      </c>
      <c r="G138" s="41">
        <f>ROUND([1]!Tabulka2[[#This Row],[Limit počtu učitelů mateřských škol přepočtený na období leden - srpen 2019]],3)</f>
        <v>0.53300000000000003</v>
      </c>
      <c r="H138" s="14">
        <v>204536</v>
      </c>
      <c r="I138" s="30">
        <v>69542</v>
      </c>
      <c r="J138" s="30">
        <v>4090</v>
      </c>
      <c r="K138" s="30">
        <v>278168</v>
      </c>
    </row>
    <row r="139" spans="1:11" ht="17.100000000000001" customHeight="1" x14ac:dyDescent="0.25">
      <c r="A139" s="27" t="s">
        <v>603</v>
      </c>
      <c r="B139" s="76" t="s">
        <v>604</v>
      </c>
      <c r="C139" s="29">
        <v>650014499</v>
      </c>
      <c r="D139" s="29">
        <v>75030683</v>
      </c>
      <c r="E139" s="29">
        <v>3</v>
      </c>
      <c r="F139" s="155">
        <v>1</v>
      </c>
      <c r="G139" s="41">
        <f>ROUND([1]!Tabulka2[[#This Row],[Limit počtu učitelů mateřských škol přepočtený na období leden - srpen 2019]],3)</f>
        <v>0.66700000000000004</v>
      </c>
      <c r="H139" s="14">
        <v>255670</v>
      </c>
      <c r="I139" s="30">
        <v>86928</v>
      </c>
      <c r="J139" s="30">
        <v>5113</v>
      </c>
      <c r="K139" s="30">
        <v>347711</v>
      </c>
    </row>
    <row r="140" spans="1:11" ht="17.100000000000001" customHeight="1" x14ac:dyDescent="0.25">
      <c r="A140" s="27" t="s">
        <v>605</v>
      </c>
      <c r="B140" s="76" t="s">
        <v>606</v>
      </c>
      <c r="C140" s="29">
        <v>650015959</v>
      </c>
      <c r="D140" s="29">
        <v>75033054</v>
      </c>
      <c r="E140" s="29">
        <v>3</v>
      </c>
      <c r="F140" s="155">
        <v>1</v>
      </c>
      <c r="G140" s="41">
        <f>ROUND([1]!Tabulka2[[#This Row],[Limit počtu učitelů mateřských škol přepočtený na období leden - srpen 2019]],3)</f>
        <v>0.66700000000000004</v>
      </c>
      <c r="H140" s="14">
        <v>255670</v>
      </c>
      <c r="I140" s="30">
        <v>86928</v>
      </c>
      <c r="J140" s="30">
        <v>5113</v>
      </c>
      <c r="K140" s="30">
        <v>347711</v>
      </c>
    </row>
    <row r="141" spans="1:11" ht="17.100000000000001" customHeight="1" x14ac:dyDescent="0.25">
      <c r="A141" s="27" t="s">
        <v>607</v>
      </c>
      <c r="B141" s="76" t="s">
        <v>608</v>
      </c>
      <c r="C141" s="29">
        <v>662000081</v>
      </c>
      <c r="D141" s="29">
        <v>75034662</v>
      </c>
      <c r="E141" s="29">
        <v>1</v>
      </c>
      <c r="F141" s="155">
        <v>0.21</v>
      </c>
      <c r="G141" s="41">
        <f>ROUND([1]!Tabulka2[[#This Row],[Limit počtu učitelů mateřských škol přepočtený na období leden - srpen 2019]],3)</f>
        <v>0.14000000000000001</v>
      </c>
      <c r="H141" s="14">
        <v>53691</v>
      </c>
      <c r="I141" s="30">
        <v>18255</v>
      </c>
      <c r="J141" s="30">
        <v>1073</v>
      </c>
      <c r="K141" s="30">
        <v>73019</v>
      </c>
    </row>
    <row r="142" spans="1:11" ht="17.100000000000001" customHeight="1" x14ac:dyDescent="0.25">
      <c r="A142" s="27" t="s">
        <v>609</v>
      </c>
      <c r="B142" s="76" t="s">
        <v>610</v>
      </c>
      <c r="C142" s="29" t="s">
        <v>611</v>
      </c>
      <c r="D142" s="29" t="s">
        <v>612</v>
      </c>
      <c r="E142" s="29">
        <v>8</v>
      </c>
      <c r="F142" s="155">
        <v>2.37</v>
      </c>
      <c r="G142" s="41">
        <f>ROUND([1]!Tabulka2[[#This Row],[Limit počtu učitelů mateřských škol přepočtený na období leden - srpen 2019]],3)</f>
        <v>1.58</v>
      </c>
      <c r="H142" s="14">
        <v>605939</v>
      </c>
      <c r="I142" s="30">
        <v>206019</v>
      </c>
      <c r="J142" s="30">
        <v>12118</v>
      </c>
      <c r="K142" s="30">
        <v>824076</v>
      </c>
    </row>
    <row r="143" spans="1:11" ht="17.100000000000001" customHeight="1" x14ac:dyDescent="0.25">
      <c r="A143" s="27" t="s">
        <v>613</v>
      </c>
      <c r="B143" s="76" t="s">
        <v>614</v>
      </c>
      <c r="C143" s="29" t="s">
        <v>615</v>
      </c>
      <c r="D143" s="29" t="s">
        <v>616</v>
      </c>
      <c r="E143" s="29">
        <v>2</v>
      </c>
      <c r="F143" s="155">
        <v>0.53</v>
      </c>
      <c r="G143" s="41">
        <f>ROUND([1]!Tabulka2[[#This Row],[Limit počtu učitelů mateřských škol přepočtený na období leden - srpen 2019]],3)</f>
        <v>0.35299999999999998</v>
      </c>
      <c r="H143" s="14">
        <v>135505</v>
      </c>
      <c r="I143" s="30">
        <v>46072</v>
      </c>
      <c r="J143" s="30">
        <v>2710</v>
      </c>
      <c r="K143" s="30">
        <v>184287</v>
      </c>
    </row>
    <row r="144" spans="1:11" ht="17.100000000000001" customHeight="1" x14ac:dyDescent="0.25">
      <c r="A144" s="27" t="s">
        <v>617</v>
      </c>
      <c r="B144" s="76" t="s">
        <v>618</v>
      </c>
      <c r="C144" s="33" t="s">
        <v>619</v>
      </c>
      <c r="D144" s="33" t="s">
        <v>620</v>
      </c>
      <c r="E144" s="27">
        <v>2</v>
      </c>
      <c r="F144" s="155">
        <v>0.80600000000000005</v>
      </c>
      <c r="G144" s="41">
        <f>ROUND([1]!Tabulka2[[#This Row],[Limit počtu učitelů mateřských škol přepočtený na období leden - srpen 2019]],3)</f>
        <v>0.53700000000000003</v>
      </c>
      <c r="H144" s="14">
        <v>206070</v>
      </c>
      <c r="I144" s="30">
        <v>70064</v>
      </c>
      <c r="J144" s="30">
        <v>4121</v>
      </c>
      <c r="K144" s="30">
        <v>280255</v>
      </c>
    </row>
    <row r="145" spans="1:11" ht="17.100000000000001" customHeight="1" x14ac:dyDescent="0.25">
      <c r="A145" s="27" t="s">
        <v>621</v>
      </c>
      <c r="B145" s="76" t="s">
        <v>622</v>
      </c>
      <c r="C145" s="29" t="s">
        <v>623</v>
      </c>
      <c r="D145" s="29" t="s">
        <v>624</v>
      </c>
      <c r="E145" s="29">
        <v>11</v>
      </c>
      <c r="F145" s="155">
        <v>1</v>
      </c>
      <c r="G145" s="41">
        <f>ROUND([1]!Tabulka2[[#This Row],[Limit počtu učitelů mateřských škol přepočtený na období leden - srpen 2019]],3)</f>
        <v>0.66700000000000004</v>
      </c>
      <c r="H145" s="14">
        <v>255670</v>
      </c>
      <c r="I145" s="30">
        <v>86928</v>
      </c>
      <c r="J145" s="30">
        <v>5113</v>
      </c>
      <c r="K145" s="30">
        <v>347711</v>
      </c>
    </row>
    <row r="146" spans="1:11" ht="17.100000000000001" customHeight="1" x14ac:dyDescent="0.25">
      <c r="A146" s="27" t="s">
        <v>625</v>
      </c>
      <c r="B146" s="76" t="s">
        <v>626</v>
      </c>
      <c r="C146" s="33" t="s">
        <v>627</v>
      </c>
      <c r="D146" s="33" t="s">
        <v>628</v>
      </c>
      <c r="E146" s="27">
        <v>1</v>
      </c>
      <c r="F146" s="155">
        <v>0.13700000000000001</v>
      </c>
      <c r="G146" s="41">
        <f>ROUND([1]!Tabulka2[[#This Row],[Limit počtu učitelů mateřských škol přepočtený na období leden - srpen 2019]],3)</f>
        <v>9.0999999999999998E-2</v>
      </c>
      <c r="H146" s="14">
        <v>35027</v>
      </c>
      <c r="I146" s="30">
        <v>11909</v>
      </c>
      <c r="J146" s="30">
        <v>700</v>
      </c>
      <c r="K146" s="30">
        <v>47636</v>
      </c>
    </row>
    <row r="147" spans="1:11" ht="17.100000000000001" customHeight="1" x14ac:dyDescent="0.25">
      <c r="A147" s="6" t="s">
        <v>629</v>
      </c>
      <c r="B147" s="22" t="s">
        <v>630</v>
      </c>
      <c r="C147" s="2">
        <v>691000964</v>
      </c>
      <c r="D147" s="2">
        <v>72045400</v>
      </c>
      <c r="E147" s="6">
        <v>2</v>
      </c>
      <c r="F147" s="67">
        <v>0.59599999999999997</v>
      </c>
      <c r="G147" s="41">
        <f>ROUND([1]!Tabulka2[[#This Row],[Limit počtu učitelů mateřských škol přepočtený na období leden - srpen 2019]],3)</f>
        <v>0.39700000000000002</v>
      </c>
      <c r="H147" s="14">
        <v>152380</v>
      </c>
      <c r="I147" s="30">
        <v>51809</v>
      </c>
      <c r="J147" s="30">
        <v>3047</v>
      </c>
      <c r="K147" s="30">
        <v>207236</v>
      </c>
    </row>
    <row r="148" spans="1:11" ht="17.100000000000001" customHeight="1" x14ac:dyDescent="0.25">
      <c r="A148" s="27" t="s">
        <v>631</v>
      </c>
      <c r="B148" s="195" t="s">
        <v>632</v>
      </c>
      <c r="C148" s="33">
        <v>691000981</v>
      </c>
      <c r="D148" s="33" t="s">
        <v>633</v>
      </c>
      <c r="E148" s="29">
        <v>2</v>
      </c>
      <c r="F148" s="155">
        <v>0.22500000000000001</v>
      </c>
      <c r="G148" s="41">
        <f>ROUND([1]!Tabulka2[[#This Row],[Limit počtu učitelů mateřských škol přepočtený na období leden - srpen 2019]],3)</f>
        <v>0.15</v>
      </c>
      <c r="H148" s="14">
        <v>57526</v>
      </c>
      <c r="I148" s="30">
        <v>19559</v>
      </c>
      <c r="J148" s="30">
        <v>1150</v>
      </c>
      <c r="K148" s="30">
        <v>78235</v>
      </c>
    </row>
    <row r="149" spans="1:11" ht="17.100000000000001" customHeight="1" x14ac:dyDescent="0.25">
      <c r="A149" s="6" t="s">
        <v>634</v>
      </c>
      <c r="B149" s="22" t="s">
        <v>635</v>
      </c>
      <c r="C149" s="2">
        <v>691001472</v>
      </c>
      <c r="D149" s="2">
        <v>72046210</v>
      </c>
      <c r="E149" s="6">
        <v>1</v>
      </c>
      <c r="F149" s="67">
        <v>0.16200000000000001</v>
      </c>
      <c r="G149" s="41">
        <f>ROUND([1]!Tabulka2[[#This Row],[Limit počtu učitelů mateřských škol přepočtený na období leden - srpen 2019]],3)</f>
        <v>0.108</v>
      </c>
      <c r="H149" s="14">
        <v>41419</v>
      </c>
      <c r="I149" s="30">
        <v>14082</v>
      </c>
      <c r="J149" s="30">
        <v>828</v>
      </c>
      <c r="K149" s="30">
        <v>56329</v>
      </c>
    </row>
    <row r="150" spans="1:11" ht="17.100000000000001" customHeight="1" x14ac:dyDescent="0.25">
      <c r="A150" s="27" t="s">
        <v>636</v>
      </c>
      <c r="B150" s="76" t="s">
        <v>637</v>
      </c>
      <c r="C150" s="29">
        <v>691001511</v>
      </c>
      <c r="D150" s="29">
        <v>72055758</v>
      </c>
      <c r="E150" s="29">
        <v>1</v>
      </c>
      <c r="F150" s="155">
        <v>0.08</v>
      </c>
      <c r="G150" s="41">
        <f>ROUND([1]!Tabulka2[[#This Row],[Limit počtu učitelů mateřských škol přepočtený na období leden - srpen 2019]],3)</f>
        <v>5.2999999999999999E-2</v>
      </c>
      <c r="H150" s="14">
        <v>20454</v>
      </c>
      <c r="I150" s="30">
        <v>6954</v>
      </c>
      <c r="J150" s="30">
        <v>409</v>
      </c>
      <c r="K150" s="30">
        <v>27817</v>
      </c>
    </row>
    <row r="151" spans="1:11" ht="17.100000000000001" customHeight="1" x14ac:dyDescent="0.25">
      <c r="A151" s="6" t="s">
        <v>638</v>
      </c>
      <c r="B151" s="22" t="s">
        <v>639</v>
      </c>
      <c r="C151" s="2">
        <v>691001928</v>
      </c>
      <c r="D151" s="2">
        <v>72073438</v>
      </c>
      <c r="E151" s="6">
        <v>2</v>
      </c>
      <c r="F151" s="67">
        <v>0.48299999999999998</v>
      </c>
      <c r="G151" s="41">
        <f>ROUND([1]!Tabulka2[[#This Row],[Limit počtu učitelů mateřských škol přepočtený na období leden - srpen 2019]],3)</f>
        <v>0.32200000000000001</v>
      </c>
      <c r="H151" s="14">
        <v>123489</v>
      </c>
      <c r="I151" s="30">
        <v>41986</v>
      </c>
      <c r="J151" s="30">
        <v>2469</v>
      </c>
      <c r="K151" s="30">
        <v>167944</v>
      </c>
    </row>
    <row r="152" spans="1:11" ht="17.100000000000001" customHeight="1" x14ac:dyDescent="0.25">
      <c r="A152" s="27" t="s">
        <v>640</v>
      </c>
      <c r="B152" s="76" t="s">
        <v>641</v>
      </c>
      <c r="C152" s="29" t="s">
        <v>642</v>
      </c>
      <c r="D152" s="29" t="s">
        <v>643</v>
      </c>
      <c r="E152" s="29">
        <v>1</v>
      </c>
      <c r="F152" s="155">
        <v>0.21</v>
      </c>
      <c r="G152" s="41">
        <f>ROUND([1]!Tabulka2[[#This Row],[Limit počtu učitelů mateřských škol přepočtený na období leden - srpen 2019]],3)</f>
        <v>0.14000000000000001</v>
      </c>
      <c r="H152" s="14">
        <v>53691</v>
      </c>
      <c r="I152" s="30">
        <v>18255</v>
      </c>
      <c r="J152" s="30">
        <v>1073</v>
      </c>
      <c r="K152" s="30">
        <v>73019</v>
      </c>
    </row>
    <row r="153" spans="1:11" ht="17.100000000000001" customHeight="1" x14ac:dyDescent="0.25">
      <c r="A153" s="6" t="s">
        <v>644</v>
      </c>
      <c r="B153" s="22" t="s">
        <v>645</v>
      </c>
      <c r="C153" s="2">
        <v>691002070</v>
      </c>
      <c r="D153" s="2">
        <v>75148765</v>
      </c>
      <c r="E153" s="6">
        <v>2</v>
      </c>
      <c r="F153" s="67">
        <v>0.80600000000000005</v>
      </c>
      <c r="G153" s="41">
        <f>ROUND([1]!Tabulka2[[#This Row],[Limit počtu učitelů mateřských škol přepočtený na období leden - srpen 2019]],3)</f>
        <v>0.53700000000000003</v>
      </c>
      <c r="H153" s="14">
        <v>206070</v>
      </c>
      <c r="I153" s="30">
        <v>70064</v>
      </c>
      <c r="J153" s="30">
        <v>4121</v>
      </c>
      <c r="K153" s="30">
        <v>280255</v>
      </c>
    </row>
    <row r="154" spans="1:11" ht="17.100000000000001" customHeight="1" x14ac:dyDescent="0.25">
      <c r="A154" s="27" t="s">
        <v>646</v>
      </c>
      <c r="B154" s="76" t="s">
        <v>647</v>
      </c>
      <c r="C154" s="29">
        <v>691003246</v>
      </c>
      <c r="D154" s="29">
        <v>72536691</v>
      </c>
      <c r="E154" s="29">
        <v>8</v>
      </c>
      <c r="F154" s="155">
        <v>0.41</v>
      </c>
      <c r="G154" s="41">
        <f>ROUND([1]!Tabulka2[[#This Row],[Limit počtu učitelů mateřských škol přepočtený na období leden - srpen 2019]],3)</f>
        <v>0.27300000000000002</v>
      </c>
      <c r="H154" s="14">
        <v>104825</v>
      </c>
      <c r="I154" s="30">
        <v>35641</v>
      </c>
      <c r="J154" s="30">
        <v>2096</v>
      </c>
      <c r="K154" s="30">
        <v>142562</v>
      </c>
    </row>
    <row r="155" spans="1:11" ht="17.100000000000001" customHeight="1" x14ac:dyDescent="0.25">
      <c r="A155" s="27" t="s">
        <v>648</v>
      </c>
      <c r="B155" s="195" t="s">
        <v>649</v>
      </c>
      <c r="C155" s="33">
        <v>691003696</v>
      </c>
      <c r="D155" s="33" t="s">
        <v>650</v>
      </c>
      <c r="E155" s="29">
        <v>3</v>
      </c>
      <c r="F155" s="155">
        <v>0.25</v>
      </c>
      <c r="G155" s="41">
        <f>ROUND([1]!Tabulka2[[#This Row],[Limit počtu učitelů mateřských škol přepočtený na období leden - srpen 2019]],3)</f>
        <v>0.16700000000000001</v>
      </c>
      <c r="H155" s="14">
        <v>63918</v>
      </c>
      <c r="I155" s="30">
        <v>21732</v>
      </c>
      <c r="J155" s="30">
        <v>1278</v>
      </c>
      <c r="K155" s="30">
        <v>86928</v>
      </c>
    </row>
    <row r="156" spans="1:11" ht="17.100000000000001" customHeight="1" x14ac:dyDescent="0.25">
      <c r="A156" s="6" t="s">
        <v>651</v>
      </c>
      <c r="B156" s="22" t="s">
        <v>652</v>
      </c>
      <c r="C156" s="2">
        <v>691004447</v>
      </c>
      <c r="D156" s="2">
        <v>72568551</v>
      </c>
      <c r="E156" s="6">
        <v>1</v>
      </c>
      <c r="F156" s="67">
        <v>8.1000000000000003E-2</v>
      </c>
      <c r="G156" s="41">
        <f>ROUND([1]!Tabulka2[[#This Row],[Limit počtu učitelů mateřských škol přepočtený na období leden - srpen 2019]],3)</f>
        <v>5.3999999999999999E-2</v>
      </c>
      <c r="H156" s="14">
        <v>20709</v>
      </c>
      <c r="I156" s="30">
        <v>7041</v>
      </c>
      <c r="J156" s="30">
        <v>414</v>
      </c>
      <c r="K156" s="30">
        <v>28164</v>
      </c>
    </row>
    <row r="157" spans="1:11" ht="17.100000000000001" customHeight="1" x14ac:dyDescent="0.25">
      <c r="A157" s="6" t="s">
        <v>653</v>
      </c>
      <c r="B157" s="22" t="s">
        <v>654</v>
      </c>
      <c r="C157" s="2">
        <v>691004471</v>
      </c>
      <c r="D157" s="2">
        <v>72567040</v>
      </c>
      <c r="E157" s="6">
        <v>2</v>
      </c>
      <c r="F157" s="67">
        <v>0.59599999999999997</v>
      </c>
      <c r="G157" s="41">
        <f>ROUND([1]!Tabulka2[[#This Row],[Limit počtu učitelů mateřských škol přepočtený na období leden - srpen 2019]],3)</f>
        <v>0.39700000000000002</v>
      </c>
      <c r="H157" s="14">
        <v>152380</v>
      </c>
      <c r="I157" s="30">
        <v>51809</v>
      </c>
      <c r="J157" s="30">
        <v>3047</v>
      </c>
      <c r="K157" s="30">
        <v>207236</v>
      </c>
    </row>
    <row r="158" spans="1:11" ht="17.100000000000001" customHeight="1" x14ac:dyDescent="0.25">
      <c r="A158" s="6" t="s">
        <v>655</v>
      </c>
      <c r="B158" s="22" t="s">
        <v>656</v>
      </c>
      <c r="C158" s="2">
        <v>691004480</v>
      </c>
      <c r="D158" s="2">
        <v>72564750</v>
      </c>
      <c r="E158" s="6">
        <v>1</v>
      </c>
      <c r="F158" s="67">
        <v>0.37</v>
      </c>
      <c r="G158" s="41">
        <f>ROUND([1]!Tabulka2[[#This Row],[Limit počtu učitelů mateřských škol přepočtený na období leden - srpen 2019]],3)</f>
        <v>0.247</v>
      </c>
      <c r="H158" s="14">
        <v>94598</v>
      </c>
      <c r="I158" s="30">
        <v>32163</v>
      </c>
      <c r="J158" s="30">
        <v>1891</v>
      </c>
      <c r="K158" s="30">
        <v>128652</v>
      </c>
    </row>
    <row r="159" spans="1:11" ht="17.100000000000001" customHeight="1" x14ac:dyDescent="0.25">
      <c r="A159" s="6" t="s">
        <v>657</v>
      </c>
      <c r="B159" s="22" t="s">
        <v>658</v>
      </c>
      <c r="C159" s="2">
        <v>691004919</v>
      </c>
      <c r="D159" s="2">
        <v>21551383</v>
      </c>
      <c r="E159" s="6">
        <v>2</v>
      </c>
      <c r="F159" s="67">
        <v>0.80600000000000005</v>
      </c>
      <c r="G159" s="41">
        <f>ROUND([1]!Tabulka2[[#This Row],[Limit počtu učitelů mateřských škol přepočtený na období leden - srpen 2019]],3)</f>
        <v>0.53700000000000003</v>
      </c>
      <c r="H159" s="14">
        <v>206070</v>
      </c>
      <c r="I159" s="30">
        <v>70064</v>
      </c>
      <c r="J159" s="30">
        <v>4121</v>
      </c>
      <c r="K159" s="30">
        <v>280255</v>
      </c>
    </row>
    <row r="160" spans="1:11" ht="17.100000000000001" customHeight="1" x14ac:dyDescent="0.25">
      <c r="A160" s="27" t="s">
        <v>659</v>
      </c>
      <c r="B160" s="76" t="s">
        <v>660</v>
      </c>
      <c r="C160" s="29" t="s">
        <v>661</v>
      </c>
      <c r="D160" s="29" t="s">
        <v>662</v>
      </c>
      <c r="E160" s="29">
        <v>1</v>
      </c>
      <c r="F160" s="155">
        <v>0.37</v>
      </c>
      <c r="G160" s="41">
        <f>ROUND([1]!Tabulka2[[#This Row],[Limit počtu učitelů mateřských škol přepočtený na období leden - srpen 2019]],3)</f>
        <v>0.247</v>
      </c>
      <c r="H160" s="14">
        <v>94598</v>
      </c>
      <c r="I160" s="30">
        <v>32163</v>
      </c>
      <c r="J160" s="30">
        <v>1891</v>
      </c>
      <c r="K160" s="30">
        <v>128652</v>
      </c>
    </row>
    <row r="161" spans="1:11" ht="17.100000000000001" customHeight="1" x14ac:dyDescent="0.25">
      <c r="A161" s="27" t="s">
        <v>663</v>
      </c>
      <c r="B161" s="76" t="s">
        <v>664</v>
      </c>
      <c r="C161" s="33" t="s">
        <v>665</v>
      </c>
      <c r="D161" s="33" t="s">
        <v>666</v>
      </c>
      <c r="E161" s="27">
        <v>1</v>
      </c>
      <c r="F161" s="155">
        <v>0.06</v>
      </c>
      <c r="G161" s="41">
        <f>ROUND([1]!Tabulka2[[#This Row],[Limit počtu učitelů mateřských škol přepočtený na období leden - srpen 2019]],3)</f>
        <v>0.04</v>
      </c>
      <c r="H161" s="14">
        <v>15340</v>
      </c>
      <c r="I161" s="30">
        <v>5216</v>
      </c>
      <c r="J161" s="30">
        <v>306</v>
      </c>
      <c r="K161" s="30">
        <v>20862</v>
      </c>
    </row>
    <row r="162" spans="1:11" ht="17.100000000000001" customHeight="1" x14ac:dyDescent="0.25">
      <c r="A162" s="27" t="s">
        <v>667</v>
      </c>
      <c r="B162" s="195" t="s">
        <v>668</v>
      </c>
      <c r="C162" s="33">
        <v>691005656</v>
      </c>
      <c r="D162" s="33" t="s">
        <v>669</v>
      </c>
      <c r="E162" s="29">
        <v>1</v>
      </c>
      <c r="F162" s="155">
        <v>0.37</v>
      </c>
      <c r="G162" s="41">
        <f>ROUND([1]!Tabulka2[[#This Row],[Limit počtu učitelů mateřských škol přepočtený na období leden - srpen 2019]],3)</f>
        <v>0.247</v>
      </c>
      <c r="H162" s="14">
        <v>94598</v>
      </c>
      <c r="I162" s="30">
        <v>32163</v>
      </c>
      <c r="J162" s="30">
        <v>1891</v>
      </c>
      <c r="K162" s="30">
        <v>128652</v>
      </c>
    </row>
    <row r="163" spans="1:11" ht="17.100000000000001" customHeight="1" x14ac:dyDescent="0.25">
      <c r="A163" s="27" t="s">
        <v>670</v>
      </c>
      <c r="B163" s="196" t="s">
        <v>671</v>
      </c>
      <c r="C163" s="33" t="s">
        <v>672</v>
      </c>
      <c r="D163" s="33" t="s">
        <v>673</v>
      </c>
      <c r="E163" s="27">
        <v>1</v>
      </c>
      <c r="F163" s="155">
        <v>0.28999999999999998</v>
      </c>
      <c r="G163" s="41">
        <f>ROUND([1]!Tabulka2[[#This Row],[Limit počtu učitelů mateřských škol přepočtený na období leden - srpen 2019]],3)</f>
        <v>0.193</v>
      </c>
      <c r="H163" s="14">
        <v>74144</v>
      </c>
      <c r="I163" s="30">
        <v>25209</v>
      </c>
      <c r="J163" s="30">
        <v>1482</v>
      </c>
      <c r="K163" s="30">
        <v>100835</v>
      </c>
    </row>
    <row r="164" spans="1:11" ht="17.100000000000001" customHeight="1" x14ac:dyDescent="0.25">
      <c r="A164" s="6" t="s">
        <v>674</v>
      </c>
      <c r="B164" s="22" t="s">
        <v>675</v>
      </c>
      <c r="C164" s="2">
        <v>691007063</v>
      </c>
      <c r="D164" s="2">
        <v>71294163</v>
      </c>
      <c r="E164" s="6">
        <v>1</v>
      </c>
      <c r="F164" s="67">
        <v>0.17599999999999999</v>
      </c>
      <c r="G164" s="41">
        <f>ROUND([1]!Tabulka2[[#This Row],[Limit počtu učitelů mateřských škol přepočtený na období leden - srpen 2019]],3)</f>
        <v>0.11700000000000001</v>
      </c>
      <c r="H164" s="14">
        <v>44998</v>
      </c>
      <c r="I164" s="30">
        <v>15299</v>
      </c>
      <c r="J164" s="30">
        <v>899</v>
      </c>
      <c r="K164" s="30">
        <v>61196</v>
      </c>
    </row>
    <row r="165" spans="1:11" ht="17.100000000000001" customHeight="1" x14ac:dyDescent="0.25">
      <c r="A165" s="6" t="s">
        <v>676</v>
      </c>
      <c r="B165" s="22" t="s">
        <v>677</v>
      </c>
      <c r="C165" s="2">
        <v>691008281</v>
      </c>
      <c r="D165" s="2" t="s">
        <v>678</v>
      </c>
      <c r="E165" s="6">
        <v>1</v>
      </c>
      <c r="F165" s="67">
        <v>0.40300000000000002</v>
      </c>
      <c r="G165" s="41">
        <f>ROUND([1]!Tabulka2[[#This Row],[Limit počtu učitelů mateřských škol přepočtený na období leden - srpen 2019]],3)</f>
        <v>0.26900000000000002</v>
      </c>
      <c r="H165" s="14">
        <v>103035</v>
      </c>
      <c r="I165" s="30">
        <v>35032</v>
      </c>
      <c r="J165" s="30">
        <v>2060</v>
      </c>
      <c r="K165" s="30">
        <v>140127</v>
      </c>
    </row>
    <row r="166" spans="1:11" ht="17.100000000000001" customHeight="1" x14ac:dyDescent="0.25">
      <c r="A166" s="27" t="s">
        <v>679</v>
      </c>
      <c r="B166" s="76" t="s">
        <v>680</v>
      </c>
      <c r="C166" s="29">
        <v>691008361</v>
      </c>
      <c r="D166" s="29">
        <v>71294201</v>
      </c>
      <c r="E166" s="29">
        <v>1</v>
      </c>
      <c r="F166" s="155">
        <v>0.28999999999999998</v>
      </c>
      <c r="G166" s="41">
        <f>ROUND([1]!Tabulka2[[#This Row],[Limit počtu učitelů mateřských škol přepočtený na období leden - srpen 2019]],3)</f>
        <v>0.193</v>
      </c>
      <c r="H166" s="14">
        <v>74144</v>
      </c>
      <c r="I166" s="30">
        <v>25209</v>
      </c>
      <c r="J166" s="30">
        <v>1482</v>
      </c>
      <c r="K166" s="30">
        <v>100835</v>
      </c>
    </row>
    <row r="167" spans="1:11" ht="17.100000000000001" customHeight="1" x14ac:dyDescent="0.25">
      <c r="A167" s="6" t="s">
        <v>681</v>
      </c>
      <c r="B167" s="22" t="s">
        <v>682</v>
      </c>
      <c r="C167" s="2">
        <v>691008876</v>
      </c>
      <c r="D167" s="2">
        <v>71294309</v>
      </c>
      <c r="E167" s="6">
        <v>1</v>
      </c>
      <c r="F167" s="67">
        <v>0.25</v>
      </c>
      <c r="G167" s="41">
        <f>ROUND([1]!Tabulka2[[#This Row],[Limit počtu učitelů mateřských škol přepočtený na období leden - srpen 2019]],3)</f>
        <v>0.16700000000000001</v>
      </c>
      <c r="H167" s="14">
        <v>63918</v>
      </c>
      <c r="I167" s="30">
        <v>21732</v>
      </c>
      <c r="J167" s="30">
        <v>1278</v>
      </c>
      <c r="K167" s="30">
        <v>86928</v>
      </c>
    </row>
    <row r="168" spans="1:11" ht="17.100000000000001" customHeight="1" x14ac:dyDescent="0.25">
      <c r="A168" s="27" t="s">
        <v>683</v>
      </c>
      <c r="B168" s="195" t="s">
        <v>684</v>
      </c>
      <c r="C168" s="33">
        <v>691010137</v>
      </c>
      <c r="D168" s="33" t="s">
        <v>685</v>
      </c>
      <c r="E168" s="29">
        <v>1</v>
      </c>
      <c r="F168" s="155">
        <v>0.24</v>
      </c>
      <c r="G168" s="41">
        <f>ROUND([1]!Tabulka2[[#This Row],[Limit počtu učitelů mateřských škol přepočtený na období leden - srpen 2019]],3)</f>
        <v>0.16</v>
      </c>
      <c r="H168" s="14">
        <v>61361</v>
      </c>
      <c r="I168" s="30">
        <v>20863</v>
      </c>
      <c r="J168" s="30">
        <v>1227</v>
      </c>
      <c r="K168" s="30">
        <v>83451</v>
      </c>
    </row>
    <row r="169" spans="1:11" ht="17.100000000000001" customHeight="1" x14ac:dyDescent="0.25">
      <c r="A169" s="27" t="s">
        <v>686</v>
      </c>
      <c r="B169" s="76" t="s">
        <v>687</v>
      </c>
      <c r="C169" s="33" t="s">
        <v>688</v>
      </c>
      <c r="D169" s="33" t="s">
        <v>689</v>
      </c>
      <c r="E169" s="27">
        <v>1</v>
      </c>
      <c r="F169" s="155">
        <v>0.28999999999999998</v>
      </c>
      <c r="G169" s="41">
        <f>ROUND([1]!Tabulka2[[#This Row],[Limit počtu učitelů mateřských škol přepočtený na období leden - srpen 2019]],3)</f>
        <v>0.193</v>
      </c>
      <c r="H169" s="14">
        <v>74144</v>
      </c>
      <c r="I169" s="30">
        <v>25209</v>
      </c>
      <c r="J169" s="30">
        <v>1482</v>
      </c>
      <c r="K169" s="30">
        <v>100835</v>
      </c>
    </row>
    <row r="170" spans="1:11" ht="17.100000000000001" customHeight="1" x14ac:dyDescent="0.25">
      <c r="A170" s="27" t="s">
        <v>690</v>
      </c>
      <c r="B170" s="195" t="s">
        <v>691</v>
      </c>
      <c r="C170" s="33">
        <v>691011001</v>
      </c>
      <c r="D170" s="33" t="s">
        <v>692</v>
      </c>
      <c r="E170" s="29">
        <v>1</v>
      </c>
      <c r="F170" s="155">
        <v>0.40300000000000002</v>
      </c>
      <c r="G170" s="41">
        <f>ROUND([1]!Tabulka2[[#This Row],[Limit počtu učitelů mateřských škol přepočtený na období leden - srpen 2019]],3)</f>
        <v>0.26900000000000002</v>
      </c>
      <c r="H170" s="14">
        <v>103035</v>
      </c>
      <c r="I170" s="30">
        <v>35032</v>
      </c>
      <c r="J170" s="30">
        <v>2060</v>
      </c>
      <c r="K170" s="30">
        <v>140127</v>
      </c>
    </row>
    <row r="171" spans="1:11" ht="17.100000000000001" customHeight="1" x14ac:dyDescent="0.25">
      <c r="A171" s="27" t="s">
        <v>693</v>
      </c>
      <c r="B171" s="197" t="s">
        <v>694</v>
      </c>
      <c r="C171" s="33" t="s">
        <v>695</v>
      </c>
      <c r="D171" s="33" t="s">
        <v>696</v>
      </c>
      <c r="E171" s="27">
        <v>1</v>
      </c>
      <c r="F171" s="155">
        <v>0.21</v>
      </c>
      <c r="G171" s="41">
        <f>ROUND([1]!Tabulka2[[#This Row],[Limit počtu učitelů mateřských škol přepočtený na období leden - srpen 2019]],3)</f>
        <v>0.14000000000000001</v>
      </c>
      <c r="H171" s="14">
        <v>53691</v>
      </c>
      <c r="I171" s="30">
        <v>18255</v>
      </c>
      <c r="J171" s="30">
        <v>1073</v>
      </c>
      <c r="K171" s="30">
        <v>73019</v>
      </c>
    </row>
    <row r="172" spans="1:11" ht="17.100000000000001" customHeight="1" x14ac:dyDescent="0.25">
      <c r="A172" s="27" t="s">
        <v>697</v>
      </c>
      <c r="B172" s="76" t="s">
        <v>698</v>
      </c>
      <c r="C172" s="29">
        <v>691011249</v>
      </c>
      <c r="D172" s="29" t="s">
        <v>699</v>
      </c>
      <c r="E172" s="29">
        <v>2</v>
      </c>
      <c r="F172" s="155">
        <v>0.80600000000000005</v>
      </c>
      <c r="G172" s="41">
        <f>ROUND([1]!Tabulka2[[#This Row],[Limit počtu učitelů mateřských škol přepočtený na období leden - srpen 2019]],3)</f>
        <v>0.53700000000000003</v>
      </c>
      <c r="H172" s="14">
        <v>206070</v>
      </c>
      <c r="I172" s="30">
        <v>70064</v>
      </c>
      <c r="J172" s="30">
        <v>4121</v>
      </c>
      <c r="K172" s="30">
        <v>280255</v>
      </c>
    </row>
    <row r="173" spans="1:11" ht="17.100000000000001" customHeight="1" x14ac:dyDescent="0.25">
      <c r="A173" s="6" t="s">
        <v>700</v>
      </c>
      <c r="B173" s="22" t="s">
        <v>701</v>
      </c>
      <c r="C173" s="2">
        <v>691011869</v>
      </c>
      <c r="D173" s="2" t="s">
        <v>702</v>
      </c>
      <c r="E173" s="6">
        <v>1</v>
      </c>
      <c r="F173" s="67">
        <v>0.40300000000000002</v>
      </c>
      <c r="G173" s="41">
        <f>ROUND([1]!Tabulka2[[#This Row],[Limit počtu učitelů mateřských škol přepočtený na období leden - srpen 2019]],3)</f>
        <v>0.26900000000000002</v>
      </c>
      <c r="H173" s="14">
        <v>103035</v>
      </c>
      <c r="I173" s="30">
        <v>35032</v>
      </c>
      <c r="J173" s="30">
        <v>2060</v>
      </c>
      <c r="K173" s="30">
        <v>140127</v>
      </c>
    </row>
    <row r="174" spans="1:11" ht="27" customHeight="1" x14ac:dyDescent="0.3">
      <c r="A174" s="222" t="s">
        <v>295</v>
      </c>
      <c r="B174" s="222"/>
      <c r="C174" s="222"/>
      <c r="D174" s="222"/>
      <c r="E174" s="91">
        <f>SUBTOTAL(109,Tabulka2[Počet tříd v mateřské škole, které dotaci obdrží])</f>
        <v>363</v>
      </c>
      <c r="F174" s="140">
        <f>SUBTOTAL(109,Tabulka2[Úvazky překryvu přímé pedagogické činnosti učitelů, na které je dotace poskytnuta (navýšení úvazků učitelů MŠ potřebných k zajištění cílených překryvů 2,5 hod)])</f>
        <v>83.15300000000002</v>
      </c>
      <c r="G174" s="132">
        <f>SUBTOTAL(109,Tabulka2[Limit počtu učitelů mateřských škol přepočtený na období leden - srpen 2019])</f>
        <v>55.429999999999964</v>
      </c>
      <c r="H174" s="97">
        <f>SUBTOTAL(109,Tabulka2[Platy v Kč])</f>
        <v>21259748</v>
      </c>
      <c r="I174" s="97">
        <f>SUBTOTAL(109,Tabulka2[Zákonné odvody v Kč])</f>
        <v>7228318</v>
      </c>
      <c r="J174" s="97">
        <f>SUBTOTAL(109,Tabulka2[Fond kulturních a sociálních potřeb v Kč])</f>
        <v>425106</v>
      </c>
      <c r="K174" s="92">
        <f>SUBTOTAL(109,Tabulka2[[Poskytnutá dotace celkem v Kč ]])</f>
        <v>28913172</v>
      </c>
    </row>
  </sheetData>
  <mergeCells count="2">
    <mergeCell ref="A174:D174"/>
    <mergeCell ref="A3:C3"/>
  </mergeCells>
  <conditionalFormatting sqref="I4">
    <cfRule type="cellIs" dxfId="188" priority="1" operator="lessThan">
      <formula>0</formula>
    </cfRule>
  </conditionalFormatting>
  <pageMargins left="0.7" right="0.7" top="0.78740157499999996" bottom="0.78740157499999996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opLeftCell="C142" workbookViewId="0">
      <selection activeCell="G5" sqref="G5:G169"/>
    </sheetView>
  </sheetViews>
  <sheetFormatPr defaultRowHeight="15" x14ac:dyDescent="0.25"/>
  <cols>
    <col min="1" max="1" width="15.7109375" customWidth="1"/>
    <col min="2" max="2" width="80.5703125" bestFit="1" customWidth="1"/>
    <col min="3" max="4" width="20.7109375" customWidth="1"/>
    <col min="5" max="5" width="20.7109375" style="88" customWidth="1"/>
    <col min="6" max="6" width="24.42578125" style="88" bestFit="1" customWidth="1"/>
    <col min="7" max="9" width="20.7109375" style="101" customWidth="1"/>
    <col min="10" max="10" width="20.7109375" style="88" customWidth="1"/>
    <col min="11" max="11" width="18.7109375" bestFit="1" customWidth="1"/>
  </cols>
  <sheetData>
    <row r="1" spans="1:11" x14ac:dyDescent="0.25">
      <c r="A1" s="125" t="s">
        <v>3585</v>
      </c>
      <c r="E1" s="123"/>
      <c r="F1" s="123"/>
      <c r="J1" s="123"/>
    </row>
    <row r="2" spans="1:11" x14ac:dyDescent="0.25">
      <c r="A2" s="130" t="s">
        <v>3586</v>
      </c>
      <c r="B2" s="130"/>
      <c r="C2" s="130"/>
      <c r="D2" s="130"/>
      <c r="E2" s="126"/>
      <c r="F2" s="126"/>
      <c r="J2" s="126"/>
    </row>
    <row r="3" spans="1:11" ht="26.25" x14ac:dyDescent="0.4">
      <c r="A3" s="224" t="s">
        <v>3571</v>
      </c>
      <c r="B3" s="225"/>
      <c r="C3" s="225"/>
    </row>
    <row r="4" spans="1:11" ht="10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27" t="s">
        <v>3</v>
      </c>
      <c r="B5" s="74" t="s">
        <v>2973</v>
      </c>
      <c r="C5" s="72">
        <v>600022269</v>
      </c>
      <c r="D5" s="70" t="s">
        <v>2799</v>
      </c>
      <c r="E5" s="90">
        <v>4</v>
      </c>
      <c r="F5" s="95">
        <v>0.64500000000000002</v>
      </c>
      <c r="G5" s="139">
        <v>0.43</v>
      </c>
      <c r="H5" s="102">
        <v>164907</v>
      </c>
      <c r="I5" s="102">
        <v>56068</v>
      </c>
      <c r="J5" s="102">
        <v>3298</v>
      </c>
      <c r="K5" s="103">
        <v>224273</v>
      </c>
    </row>
    <row r="6" spans="1:11" ht="17.100000000000001" customHeight="1" x14ac:dyDescent="0.25">
      <c r="A6" s="27" t="s">
        <v>6</v>
      </c>
      <c r="B6" s="74" t="s">
        <v>2974</v>
      </c>
      <c r="C6" s="72">
        <v>600056341</v>
      </c>
      <c r="D6" s="70" t="s">
        <v>2800</v>
      </c>
      <c r="E6" s="90">
        <v>6</v>
      </c>
      <c r="F6" s="95">
        <v>1</v>
      </c>
      <c r="G6" s="139">
        <v>0.66700000000000004</v>
      </c>
      <c r="H6" s="102">
        <v>255670</v>
      </c>
      <c r="I6" s="102">
        <v>86928</v>
      </c>
      <c r="J6" s="102">
        <v>5113</v>
      </c>
      <c r="K6" s="103">
        <v>347711</v>
      </c>
    </row>
    <row r="7" spans="1:11" ht="17.100000000000001" customHeight="1" x14ac:dyDescent="0.25">
      <c r="A7" s="27" t="s">
        <v>9</v>
      </c>
      <c r="B7" s="74" t="s">
        <v>2975</v>
      </c>
      <c r="C7" s="72">
        <v>600056473</v>
      </c>
      <c r="D7" s="70" t="s">
        <v>2801</v>
      </c>
      <c r="E7" s="90">
        <v>4</v>
      </c>
      <c r="F7" s="95">
        <v>1.0968</v>
      </c>
      <c r="G7" s="139">
        <v>0.73099999999999998</v>
      </c>
      <c r="H7" s="102">
        <v>280419</v>
      </c>
      <c r="I7" s="102">
        <v>95342</v>
      </c>
      <c r="J7" s="102">
        <v>5608</v>
      </c>
      <c r="K7" s="103">
        <v>381369</v>
      </c>
    </row>
    <row r="8" spans="1:11" ht="17.100000000000001" customHeight="1" x14ac:dyDescent="0.25">
      <c r="A8" s="27" t="s">
        <v>12</v>
      </c>
      <c r="B8" s="74" t="s">
        <v>2976</v>
      </c>
      <c r="C8" s="72">
        <v>600056490</v>
      </c>
      <c r="D8" s="70" t="s">
        <v>2802</v>
      </c>
      <c r="E8" s="90">
        <v>2</v>
      </c>
      <c r="F8" s="95">
        <v>0.80600000000000005</v>
      </c>
      <c r="G8" s="139">
        <v>0.53700000000000003</v>
      </c>
      <c r="H8" s="102">
        <v>206070</v>
      </c>
      <c r="I8" s="102">
        <v>70064</v>
      </c>
      <c r="J8" s="102">
        <v>4121</v>
      </c>
      <c r="K8" s="103">
        <v>280255</v>
      </c>
    </row>
    <row r="9" spans="1:11" ht="17.100000000000001" customHeight="1" x14ac:dyDescent="0.25">
      <c r="A9" s="27" t="s">
        <v>15</v>
      </c>
      <c r="B9" s="74" t="s">
        <v>2977</v>
      </c>
      <c r="C9" s="72">
        <v>600056571</v>
      </c>
      <c r="D9" s="70" t="s">
        <v>2803</v>
      </c>
      <c r="E9" s="90">
        <v>4</v>
      </c>
      <c r="F9" s="95">
        <v>1.3540000000000001</v>
      </c>
      <c r="G9" s="139">
        <v>0.90300000000000002</v>
      </c>
      <c r="H9" s="102">
        <v>346178</v>
      </c>
      <c r="I9" s="102">
        <v>117701</v>
      </c>
      <c r="J9" s="102">
        <v>6923</v>
      </c>
      <c r="K9" s="103">
        <v>470802</v>
      </c>
    </row>
    <row r="10" spans="1:11" ht="17.100000000000001" customHeight="1" x14ac:dyDescent="0.25">
      <c r="A10" s="27" t="s">
        <v>18</v>
      </c>
      <c r="B10" s="74" t="s">
        <v>2978</v>
      </c>
      <c r="C10" s="72">
        <v>600056589</v>
      </c>
      <c r="D10" s="70" t="s">
        <v>2804</v>
      </c>
      <c r="E10" s="90">
        <v>1</v>
      </c>
      <c r="F10" s="95">
        <v>0.40300000000000002</v>
      </c>
      <c r="G10" s="139">
        <v>0.26900000000000002</v>
      </c>
      <c r="H10" s="102">
        <v>103035</v>
      </c>
      <c r="I10" s="102">
        <v>35032</v>
      </c>
      <c r="J10" s="102">
        <v>2060</v>
      </c>
      <c r="K10" s="103">
        <v>140127</v>
      </c>
    </row>
    <row r="11" spans="1:11" ht="17.100000000000001" customHeight="1" x14ac:dyDescent="0.25">
      <c r="A11" s="27" t="s">
        <v>21</v>
      </c>
      <c r="B11" s="74" t="s">
        <v>2979</v>
      </c>
      <c r="C11" s="72">
        <v>600056601</v>
      </c>
      <c r="D11" s="70" t="s">
        <v>2805</v>
      </c>
      <c r="E11" s="90">
        <v>9</v>
      </c>
      <c r="F11" s="95">
        <v>1.2909999999999999</v>
      </c>
      <c r="G11" s="139">
        <v>0.86099999999999999</v>
      </c>
      <c r="H11" s="102">
        <v>330070</v>
      </c>
      <c r="I11" s="102">
        <v>112224</v>
      </c>
      <c r="J11" s="102">
        <v>6601</v>
      </c>
      <c r="K11" s="103">
        <v>448895</v>
      </c>
    </row>
    <row r="12" spans="1:11" ht="17.100000000000001" customHeight="1" x14ac:dyDescent="0.25">
      <c r="A12" s="27" t="s">
        <v>24</v>
      </c>
      <c r="B12" s="74" t="s">
        <v>2980</v>
      </c>
      <c r="C12" s="72">
        <v>600056643</v>
      </c>
      <c r="D12" s="70" t="s">
        <v>2806</v>
      </c>
      <c r="E12" s="90">
        <v>2</v>
      </c>
      <c r="F12" s="95">
        <v>0.80600000000000005</v>
      </c>
      <c r="G12" s="139">
        <v>0.53700000000000003</v>
      </c>
      <c r="H12" s="102">
        <v>206070</v>
      </c>
      <c r="I12" s="102">
        <v>70064</v>
      </c>
      <c r="J12" s="102">
        <v>4121</v>
      </c>
      <c r="K12" s="103">
        <v>280255</v>
      </c>
    </row>
    <row r="13" spans="1:11" ht="17.100000000000001" customHeight="1" x14ac:dyDescent="0.25">
      <c r="A13" s="27" t="s">
        <v>27</v>
      </c>
      <c r="B13" s="74" t="s">
        <v>2981</v>
      </c>
      <c r="C13" s="72">
        <v>600056660</v>
      </c>
      <c r="D13" s="70" t="s">
        <v>2807</v>
      </c>
      <c r="E13" s="90">
        <v>1</v>
      </c>
      <c r="F13" s="95">
        <v>0.35399999999999998</v>
      </c>
      <c r="G13" s="139">
        <v>0.23599999999999999</v>
      </c>
      <c r="H13" s="102">
        <v>90507</v>
      </c>
      <c r="I13" s="102">
        <v>30772</v>
      </c>
      <c r="J13" s="102">
        <v>1810</v>
      </c>
      <c r="K13" s="103">
        <v>123089</v>
      </c>
    </row>
    <row r="14" spans="1:11" ht="17.100000000000001" customHeight="1" x14ac:dyDescent="0.25">
      <c r="A14" s="27" t="s">
        <v>30</v>
      </c>
      <c r="B14" s="74" t="s">
        <v>2982</v>
      </c>
      <c r="C14" s="72">
        <v>600056741</v>
      </c>
      <c r="D14" s="70" t="s">
        <v>2808</v>
      </c>
      <c r="E14" s="90">
        <v>5</v>
      </c>
      <c r="F14" s="95">
        <v>0.64500000000000002</v>
      </c>
      <c r="G14" s="139">
        <v>0.43</v>
      </c>
      <c r="H14" s="102">
        <v>164907</v>
      </c>
      <c r="I14" s="102">
        <v>56068</v>
      </c>
      <c r="J14" s="102">
        <v>3298</v>
      </c>
      <c r="K14" s="103">
        <v>224273</v>
      </c>
    </row>
    <row r="15" spans="1:11" ht="17.100000000000001" customHeight="1" x14ac:dyDescent="0.25">
      <c r="A15" s="27" t="s">
        <v>33</v>
      </c>
      <c r="B15" s="74" t="s">
        <v>2983</v>
      </c>
      <c r="C15" s="72">
        <v>600056759</v>
      </c>
      <c r="D15" s="70" t="s">
        <v>2809</v>
      </c>
      <c r="E15" s="90">
        <v>2</v>
      </c>
      <c r="F15" s="95">
        <v>0.41899999999999998</v>
      </c>
      <c r="G15" s="139">
        <v>0.27900000000000003</v>
      </c>
      <c r="H15" s="102">
        <v>107126</v>
      </c>
      <c r="I15" s="102">
        <v>36423</v>
      </c>
      <c r="J15" s="102">
        <v>2142</v>
      </c>
      <c r="K15" s="103">
        <v>145691</v>
      </c>
    </row>
    <row r="16" spans="1:11" ht="17.100000000000001" customHeight="1" x14ac:dyDescent="0.25">
      <c r="A16" s="27" t="s">
        <v>36</v>
      </c>
      <c r="B16" s="74" t="s">
        <v>2984</v>
      </c>
      <c r="C16" s="72">
        <v>600056805</v>
      </c>
      <c r="D16" s="70" t="s">
        <v>2810</v>
      </c>
      <c r="E16" s="90">
        <v>6</v>
      </c>
      <c r="F16" s="104">
        <v>2.4180000000000001</v>
      </c>
      <c r="G16" s="156">
        <v>1.6120000000000001</v>
      </c>
      <c r="H16" s="102">
        <v>618211</v>
      </c>
      <c r="I16" s="102">
        <v>210192</v>
      </c>
      <c r="J16" s="102">
        <v>12364</v>
      </c>
      <c r="K16" s="103">
        <v>840767</v>
      </c>
    </row>
    <row r="17" spans="1:11" ht="17.100000000000001" customHeight="1" x14ac:dyDescent="0.25">
      <c r="A17" s="27" t="s">
        <v>39</v>
      </c>
      <c r="B17" s="74" t="s">
        <v>2985</v>
      </c>
      <c r="C17" s="72">
        <v>600056813</v>
      </c>
      <c r="D17" s="70" t="s">
        <v>2811</v>
      </c>
      <c r="E17" s="90">
        <v>1</v>
      </c>
      <c r="F17" s="95">
        <v>0.38700000000000001</v>
      </c>
      <c r="G17" s="139">
        <v>0.25800000000000001</v>
      </c>
      <c r="H17" s="102">
        <v>98944</v>
      </c>
      <c r="I17" s="102">
        <v>33641</v>
      </c>
      <c r="J17" s="102">
        <v>1978</v>
      </c>
      <c r="K17" s="103">
        <v>134563</v>
      </c>
    </row>
    <row r="18" spans="1:11" ht="17.100000000000001" customHeight="1" x14ac:dyDescent="0.25">
      <c r="A18" s="27" t="s">
        <v>42</v>
      </c>
      <c r="B18" s="74" t="s">
        <v>2986</v>
      </c>
      <c r="C18" s="72">
        <v>600056848</v>
      </c>
      <c r="D18" s="70" t="s">
        <v>2812</v>
      </c>
      <c r="E18" s="90">
        <v>1</v>
      </c>
      <c r="F18" s="95">
        <v>0.40300000000000002</v>
      </c>
      <c r="G18" s="139">
        <v>0.26900000000000002</v>
      </c>
      <c r="H18" s="102">
        <v>103035</v>
      </c>
      <c r="I18" s="102">
        <v>35032</v>
      </c>
      <c r="J18" s="102">
        <v>2060</v>
      </c>
      <c r="K18" s="103">
        <v>140127</v>
      </c>
    </row>
    <row r="19" spans="1:11" ht="17.100000000000001" customHeight="1" x14ac:dyDescent="0.25">
      <c r="A19" s="27" t="s">
        <v>45</v>
      </c>
      <c r="B19" s="74" t="s">
        <v>2987</v>
      </c>
      <c r="C19" s="72">
        <v>600056929</v>
      </c>
      <c r="D19" s="70" t="s">
        <v>2813</v>
      </c>
      <c r="E19" s="90">
        <v>1</v>
      </c>
      <c r="F19" s="95">
        <v>0.379</v>
      </c>
      <c r="G19" s="139">
        <v>0.253</v>
      </c>
      <c r="H19" s="102">
        <v>96899</v>
      </c>
      <c r="I19" s="102">
        <v>32946</v>
      </c>
      <c r="J19" s="102">
        <v>1937</v>
      </c>
      <c r="K19" s="103">
        <v>131782</v>
      </c>
    </row>
    <row r="20" spans="1:11" ht="17.100000000000001" customHeight="1" x14ac:dyDescent="0.25">
      <c r="A20" s="27" t="s">
        <v>48</v>
      </c>
      <c r="B20" s="74" t="s">
        <v>2988</v>
      </c>
      <c r="C20" s="72">
        <v>600056988</v>
      </c>
      <c r="D20" s="70" t="s">
        <v>2814</v>
      </c>
      <c r="E20" s="90">
        <v>3</v>
      </c>
      <c r="F20" s="95">
        <v>0.32200000000000001</v>
      </c>
      <c r="G20" s="139">
        <v>0.215</v>
      </c>
      <c r="H20" s="102">
        <v>82326</v>
      </c>
      <c r="I20" s="102">
        <v>27991</v>
      </c>
      <c r="J20" s="102">
        <v>1646</v>
      </c>
      <c r="K20" s="103">
        <v>111963</v>
      </c>
    </row>
    <row r="21" spans="1:11" ht="17.100000000000001" customHeight="1" x14ac:dyDescent="0.25">
      <c r="A21" s="27" t="s">
        <v>51</v>
      </c>
      <c r="B21" s="74" t="s">
        <v>2989</v>
      </c>
      <c r="C21" s="72">
        <v>600057062</v>
      </c>
      <c r="D21" s="70" t="s">
        <v>2815</v>
      </c>
      <c r="E21" s="90">
        <v>1</v>
      </c>
      <c r="F21" s="95">
        <v>0.40300000000000002</v>
      </c>
      <c r="G21" s="139">
        <v>0.26900000000000002</v>
      </c>
      <c r="H21" s="102">
        <v>103035</v>
      </c>
      <c r="I21" s="102">
        <v>35032</v>
      </c>
      <c r="J21" s="102">
        <v>2060</v>
      </c>
      <c r="K21" s="103">
        <v>140127</v>
      </c>
    </row>
    <row r="22" spans="1:11" ht="17.100000000000001" customHeight="1" x14ac:dyDescent="0.25">
      <c r="A22" s="27" t="s">
        <v>54</v>
      </c>
      <c r="B22" s="74" t="s">
        <v>2990</v>
      </c>
      <c r="C22" s="72">
        <v>600057101</v>
      </c>
      <c r="D22" s="70" t="s">
        <v>2816</v>
      </c>
      <c r="E22" s="90">
        <v>4</v>
      </c>
      <c r="F22" s="104">
        <v>1.6120000000000001</v>
      </c>
      <c r="G22" s="156">
        <v>1.075</v>
      </c>
      <c r="H22" s="102">
        <v>412141</v>
      </c>
      <c r="I22" s="102">
        <v>140128</v>
      </c>
      <c r="J22" s="102">
        <v>8242</v>
      </c>
      <c r="K22" s="103">
        <v>560511</v>
      </c>
    </row>
    <row r="23" spans="1:11" ht="17.100000000000001" customHeight="1" x14ac:dyDescent="0.25">
      <c r="A23" s="27" t="s">
        <v>57</v>
      </c>
      <c r="B23" s="74" t="s">
        <v>2991</v>
      </c>
      <c r="C23" s="72">
        <v>600057127</v>
      </c>
      <c r="D23" s="70" t="s">
        <v>2817</v>
      </c>
      <c r="E23" s="90">
        <v>5</v>
      </c>
      <c r="F23" s="95">
        <v>0.998</v>
      </c>
      <c r="G23" s="139">
        <v>0.66500000000000004</v>
      </c>
      <c r="H23" s="102">
        <v>255159</v>
      </c>
      <c r="I23" s="102">
        <v>86754</v>
      </c>
      <c r="J23" s="102">
        <v>5103</v>
      </c>
      <c r="K23" s="103">
        <v>347016</v>
      </c>
    </row>
    <row r="24" spans="1:11" ht="17.100000000000001" customHeight="1" x14ac:dyDescent="0.25">
      <c r="A24" s="27" t="s">
        <v>60</v>
      </c>
      <c r="B24" s="74" t="s">
        <v>2992</v>
      </c>
      <c r="C24" s="72">
        <v>600057160</v>
      </c>
      <c r="D24" s="70" t="s">
        <v>2818</v>
      </c>
      <c r="E24" s="90">
        <v>7</v>
      </c>
      <c r="F24" s="95">
        <v>0.8</v>
      </c>
      <c r="G24" s="139">
        <v>0.53300000000000003</v>
      </c>
      <c r="H24" s="102">
        <v>204536</v>
      </c>
      <c r="I24" s="102">
        <v>69542</v>
      </c>
      <c r="J24" s="102">
        <v>4090</v>
      </c>
      <c r="K24" s="103">
        <v>278168</v>
      </c>
    </row>
    <row r="25" spans="1:11" ht="17.100000000000001" customHeight="1" x14ac:dyDescent="0.25">
      <c r="A25" s="27" t="s">
        <v>63</v>
      </c>
      <c r="B25" s="74" t="s">
        <v>2993</v>
      </c>
      <c r="C25" s="72">
        <v>600057186</v>
      </c>
      <c r="D25" s="70" t="s">
        <v>2819</v>
      </c>
      <c r="E25" s="90">
        <v>2</v>
      </c>
      <c r="F25" s="95">
        <v>0.80600000000000005</v>
      </c>
      <c r="G25" s="139">
        <v>0.53700000000000003</v>
      </c>
      <c r="H25" s="102">
        <v>206070</v>
      </c>
      <c r="I25" s="102">
        <v>70064</v>
      </c>
      <c r="J25" s="102">
        <v>4121</v>
      </c>
      <c r="K25" s="103">
        <v>280255</v>
      </c>
    </row>
    <row r="26" spans="1:11" ht="17.100000000000001" customHeight="1" x14ac:dyDescent="0.25">
      <c r="A26" s="27" t="s">
        <v>66</v>
      </c>
      <c r="B26" s="74" t="s">
        <v>2994</v>
      </c>
      <c r="C26" s="72">
        <v>600057208</v>
      </c>
      <c r="D26" s="70" t="s">
        <v>2820</v>
      </c>
      <c r="E26" s="90">
        <v>2</v>
      </c>
      <c r="F26" s="95">
        <v>0.80600000000000005</v>
      </c>
      <c r="G26" s="139">
        <v>0.53700000000000003</v>
      </c>
      <c r="H26" s="102">
        <v>206070</v>
      </c>
      <c r="I26" s="102">
        <v>70064</v>
      </c>
      <c r="J26" s="102">
        <v>4121</v>
      </c>
      <c r="K26" s="103">
        <v>280255</v>
      </c>
    </row>
    <row r="27" spans="1:11" ht="17.100000000000001" customHeight="1" x14ac:dyDescent="0.25">
      <c r="A27" s="27" t="s">
        <v>69</v>
      </c>
      <c r="B27" s="74" t="s">
        <v>2995</v>
      </c>
      <c r="C27" s="72">
        <v>600057224</v>
      </c>
      <c r="D27" s="70" t="s">
        <v>2821</v>
      </c>
      <c r="E27" s="90">
        <v>4</v>
      </c>
      <c r="F27" s="95">
        <v>1.056</v>
      </c>
      <c r="G27" s="139">
        <v>0.70399999999999996</v>
      </c>
      <c r="H27" s="102">
        <v>269988</v>
      </c>
      <c r="I27" s="102">
        <v>91796</v>
      </c>
      <c r="J27" s="102">
        <v>5399</v>
      </c>
      <c r="K27" s="103">
        <v>367183</v>
      </c>
    </row>
    <row r="28" spans="1:11" ht="17.100000000000001" customHeight="1" x14ac:dyDescent="0.25">
      <c r="A28" s="27" t="s">
        <v>72</v>
      </c>
      <c r="B28" s="74" t="s">
        <v>2996</v>
      </c>
      <c r="C28" s="72">
        <v>600057259</v>
      </c>
      <c r="D28" s="70" t="s">
        <v>2822</v>
      </c>
      <c r="E28" s="90">
        <v>3</v>
      </c>
      <c r="F28" s="95">
        <v>0.871</v>
      </c>
      <c r="G28" s="139">
        <v>0.58099999999999996</v>
      </c>
      <c r="H28" s="102">
        <v>222689</v>
      </c>
      <c r="I28" s="102">
        <v>75714</v>
      </c>
      <c r="J28" s="102">
        <v>4453</v>
      </c>
      <c r="K28" s="103">
        <v>302856</v>
      </c>
    </row>
    <row r="29" spans="1:11" ht="17.100000000000001" customHeight="1" x14ac:dyDescent="0.25">
      <c r="A29" s="27" t="s">
        <v>75</v>
      </c>
      <c r="B29" s="74" t="s">
        <v>2997</v>
      </c>
      <c r="C29" s="72">
        <v>600057267</v>
      </c>
      <c r="D29" s="70" t="s">
        <v>2823</v>
      </c>
      <c r="E29" s="90">
        <v>1</v>
      </c>
      <c r="F29" s="95">
        <v>0.40300000000000002</v>
      </c>
      <c r="G29" s="139">
        <v>0.26900000000000002</v>
      </c>
      <c r="H29" s="102">
        <v>103035</v>
      </c>
      <c r="I29" s="102">
        <v>35032</v>
      </c>
      <c r="J29" s="102">
        <v>2060</v>
      </c>
      <c r="K29" s="103">
        <v>140127</v>
      </c>
    </row>
    <row r="30" spans="1:11" ht="17.100000000000001" customHeight="1" x14ac:dyDescent="0.25">
      <c r="A30" s="27" t="s">
        <v>78</v>
      </c>
      <c r="B30" s="74" t="s">
        <v>2998</v>
      </c>
      <c r="C30" s="72">
        <v>600057313</v>
      </c>
      <c r="D30" s="70" t="s">
        <v>2824</v>
      </c>
      <c r="E30" s="90">
        <v>1</v>
      </c>
      <c r="F30" s="95">
        <v>0.371</v>
      </c>
      <c r="G30" s="139">
        <v>0.247</v>
      </c>
      <c r="H30" s="102">
        <v>94854</v>
      </c>
      <c r="I30" s="102">
        <v>32250</v>
      </c>
      <c r="J30" s="102">
        <v>1897</v>
      </c>
      <c r="K30" s="103">
        <v>129001</v>
      </c>
    </row>
    <row r="31" spans="1:11" ht="17.100000000000001" customHeight="1" x14ac:dyDescent="0.25">
      <c r="A31" s="27" t="s">
        <v>81</v>
      </c>
      <c r="B31" s="74" t="s">
        <v>2999</v>
      </c>
      <c r="C31" s="72">
        <v>600057330</v>
      </c>
      <c r="D31" s="70" t="s">
        <v>2825</v>
      </c>
      <c r="E31" s="90">
        <v>1</v>
      </c>
      <c r="F31" s="95">
        <v>0.371</v>
      </c>
      <c r="G31" s="139">
        <v>0.247</v>
      </c>
      <c r="H31" s="102">
        <v>94854</v>
      </c>
      <c r="I31" s="102">
        <v>32250</v>
      </c>
      <c r="J31" s="102">
        <v>1897</v>
      </c>
      <c r="K31" s="103">
        <v>129001</v>
      </c>
    </row>
    <row r="32" spans="1:11" ht="17.100000000000001" customHeight="1" x14ac:dyDescent="0.25">
      <c r="A32" s="27" t="s">
        <v>84</v>
      </c>
      <c r="B32" s="74" t="s">
        <v>3000</v>
      </c>
      <c r="C32" s="72">
        <v>600057631</v>
      </c>
      <c r="D32" s="70" t="s">
        <v>2826</v>
      </c>
      <c r="E32" s="90">
        <v>3</v>
      </c>
      <c r="F32" s="95">
        <v>0.72599999999999998</v>
      </c>
      <c r="G32" s="139">
        <v>0.48399999999999999</v>
      </c>
      <c r="H32" s="102">
        <v>185617</v>
      </c>
      <c r="I32" s="102">
        <v>63110</v>
      </c>
      <c r="J32" s="102">
        <v>3712</v>
      </c>
      <c r="K32" s="103">
        <v>252439</v>
      </c>
    </row>
    <row r="33" spans="1:11" ht="17.100000000000001" customHeight="1" x14ac:dyDescent="0.25">
      <c r="A33" s="27" t="s">
        <v>87</v>
      </c>
      <c r="B33" s="74" t="s">
        <v>3001</v>
      </c>
      <c r="C33" s="72">
        <v>600058743</v>
      </c>
      <c r="D33" s="70" t="s">
        <v>2827</v>
      </c>
      <c r="E33" s="90">
        <v>2</v>
      </c>
      <c r="F33" s="95">
        <v>0.22600000000000001</v>
      </c>
      <c r="G33" s="139">
        <v>0.151</v>
      </c>
      <c r="H33" s="102">
        <v>57782</v>
      </c>
      <c r="I33" s="102">
        <v>19646</v>
      </c>
      <c r="J33" s="102">
        <v>1155</v>
      </c>
      <c r="K33" s="103">
        <v>78583</v>
      </c>
    </row>
    <row r="34" spans="1:11" ht="17.100000000000001" customHeight="1" x14ac:dyDescent="0.25">
      <c r="A34" s="27" t="s">
        <v>90</v>
      </c>
      <c r="B34" s="74" t="s">
        <v>3002</v>
      </c>
      <c r="C34" s="72">
        <v>600058760</v>
      </c>
      <c r="D34" s="70" t="s">
        <v>2828</v>
      </c>
      <c r="E34" s="90">
        <v>5</v>
      </c>
      <c r="F34" s="95">
        <v>2</v>
      </c>
      <c r="G34" s="139">
        <v>1.333</v>
      </c>
      <c r="H34" s="102">
        <v>511341</v>
      </c>
      <c r="I34" s="102">
        <v>173856</v>
      </c>
      <c r="J34" s="102">
        <v>10226</v>
      </c>
      <c r="K34" s="103">
        <v>695423</v>
      </c>
    </row>
    <row r="35" spans="1:11" ht="17.100000000000001" customHeight="1" x14ac:dyDescent="0.25">
      <c r="A35" s="27" t="s">
        <v>93</v>
      </c>
      <c r="B35" s="74" t="s">
        <v>3003</v>
      </c>
      <c r="C35" s="72">
        <v>600058778</v>
      </c>
      <c r="D35" s="70" t="s">
        <v>2829</v>
      </c>
      <c r="E35" s="90">
        <v>4</v>
      </c>
      <c r="F35" s="95">
        <v>1.6120000000000001</v>
      </c>
      <c r="G35" s="139">
        <v>1.075</v>
      </c>
      <c r="H35" s="102">
        <v>412141</v>
      </c>
      <c r="I35" s="102">
        <v>140128</v>
      </c>
      <c r="J35" s="102">
        <v>8242</v>
      </c>
      <c r="K35" s="103">
        <v>560511</v>
      </c>
    </row>
    <row r="36" spans="1:11" ht="17.100000000000001" customHeight="1" x14ac:dyDescent="0.25">
      <c r="A36" s="27" t="s">
        <v>96</v>
      </c>
      <c r="B36" s="74" t="s">
        <v>3004</v>
      </c>
      <c r="C36" s="72">
        <v>600058794</v>
      </c>
      <c r="D36" s="70" t="s">
        <v>2830</v>
      </c>
      <c r="E36" s="90">
        <v>2</v>
      </c>
      <c r="F36" s="95">
        <v>0.22600000000000001</v>
      </c>
      <c r="G36" s="139">
        <v>0.151</v>
      </c>
      <c r="H36" s="102">
        <v>57782</v>
      </c>
      <c r="I36" s="102">
        <v>19646</v>
      </c>
      <c r="J36" s="102">
        <v>1155</v>
      </c>
      <c r="K36" s="103">
        <v>78583</v>
      </c>
    </row>
    <row r="37" spans="1:11" ht="17.100000000000001" customHeight="1" x14ac:dyDescent="0.25">
      <c r="A37" s="27" t="s">
        <v>99</v>
      </c>
      <c r="B37" s="74" t="s">
        <v>3005</v>
      </c>
      <c r="C37" s="72">
        <v>600058824</v>
      </c>
      <c r="D37" s="70" t="s">
        <v>2831</v>
      </c>
      <c r="E37" s="90">
        <v>3</v>
      </c>
      <c r="F37" s="95">
        <v>0.4355</v>
      </c>
      <c r="G37" s="139">
        <v>0.28999999999999998</v>
      </c>
      <c r="H37" s="102">
        <v>111344</v>
      </c>
      <c r="I37" s="102">
        <v>37857</v>
      </c>
      <c r="J37" s="102">
        <v>2226</v>
      </c>
      <c r="K37" s="103">
        <v>151427</v>
      </c>
    </row>
    <row r="38" spans="1:11" ht="17.100000000000001" customHeight="1" x14ac:dyDescent="0.25">
      <c r="A38" s="27" t="s">
        <v>102</v>
      </c>
      <c r="B38" s="74" t="s">
        <v>3006</v>
      </c>
      <c r="C38" s="72">
        <v>600058832</v>
      </c>
      <c r="D38" s="70" t="s">
        <v>2832</v>
      </c>
      <c r="E38" s="90">
        <v>2</v>
      </c>
      <c r="F38" s="95">
        <v>0.80600000000000005</v>
      </c>
      <c r="G38" s="139">
        <v>0.53700000000000003</v>
      </c>
      <c r="H38" s="102">
        <v>206070</v>
      </c>
      <c r="I38" s="102">
        <v>70064</v>
      </c>
      <c r="J38" s="102">
        <v>4121</v>
      </c>
      <c r="K38" s="103">
        <v>280255</v>
      </c>
    </row>
    <row r="39" spans="1:11" ht="17.100000000000001" customHeight="1" x14ac:dyDescent="0.25">
      <c r="A39" s="27" t="s">
        <v>105</v>
      </c>
      <c r="B39" s="74" t="s">
        <v>3007</v>
      </c>
      <c r="C39" s="72">
        <v>600059081</v>
      </c>
      <c r="D39" s="70" t="s">
        <v>2833</v>
      </c>
      <c r="E39" s="90">
        <v>2</v>
      </c>
      <c r="F39" s="95">
        <v>0.80600000000000005</v>
      </c>
      <c r="G39" s="139">
        <v>0.53700000000000003</v>
      </c>
      <c r="H39" s="102">
        <v>206070</v>
      </c>
      <c r="I39" s="102">
        <v>70064</v>
      </c>
      <c r="J39" s="102">
        <v>4121</v>
      </c>
      <c r="K39" s="103">
        <v>280255</v>
      </c>
    </row>
    <row r="40" spans="1:11" ht="17.100000000000001" customHeight="1" x14ac:dyDescent="0.25">
      <c r="A40" s="27" t="s">
        <v>108</v>
      </c>
      <c r="B40" s="74" t="s">
        <v>3008</v>
      </c>
      <c r="C40" s="72">
        <v>600059138</v>
      </c>
      <c r="D40" s="70" t="s">
        <v>2834</v>
      </c>
      <c r="E40" s="90">
        <v>2</v>
      </c>
      <c r="F40" s="95">
        <v>0.54800000000000004</v>
      </c>
      <c r="G40" s="139">
        <v>0.36499999999999999</v>
      </c>
      <c r="H40" s="102">
        <v>140107</v>
      </c>
      <c r="I40" s="102">
        <v>47636</v>
      </c>
      <c r="J40" s="102">
        <v>2802</v>
      </c>
      <c r="K40" s="103">
        <v>190545</v>
      </c>
    </row>
    <row r="41" spans="1:11" ht="17.100000000000001" customHeight="1" x14ac:dyDescent="0.25">
      <c r="A41" s="27" t="s">
        <v>111</v>
      </c>
      <c r="B41" s="74" t="s">
        <v>3009</v>
      </c>
      <c r="C41" s="72">
        <v>600059219</v>
      </c>
      <c r="D41" s="70" t="s">
        <v>2835</v>
      </c>
      <c r="E41" s="90">
        <v>2</v>
      </c>
      <c r="F41" s="95">
        <v>0.46800000000000003</v>
      </c>
      <c r="G41" s="139">
        <v>0.312</v>
      </c>
      <c r="H41" s="102">
        <v>119654</v>
      </c>
      <c r="I41" s="102">
        <v>40682</v>
      </c>
      <c r="J41" s="102">
        <v>2393</v>
      </c>
      <c r="K41" s="103">
        <v>162729</v>
      </c>
    </row>
    <row r="42" spans="1:11" ht="17.100000000000001" customHeight="1" x14ac:dyDescent="0.25">
      <c r="A42" s="27" t="s">
        <v>114</v>
      </c>
      <c r="B42" s="74" t="s">
        <v>3010</v>
      </c>
      <c r="C42" s="72">
        <v>600059227</v>
      </c>
      <c r="D42" s="70" t="s">
        <v>2836</v>
      </c>
      <c r="E42" s="90">
        <v>3</v>
      </c>
      <c r="F42" s="95">
        <v>0.307</v>
      </c>
      <c r="G42" s="139">
        <v>0.20499999999999999</v>
      </c>
      <c r="H42" s="102">
        <v>78491</v>
      </c>
      <c r="I42" s="102">
        <v>26687</v>
      </c>
      <c r="J42" s="102">
        <v>1569</v>
      </c>
      <c r="K42" s="103">
        <v>106747</v>
      </c>
    </row>
    <row r="43" spans="1:11" ht="17.100000000000001" customHeight="1" x14ac:dyDescent="0.25">
      <c r="A43" s="27" t="s">
        <v>117</v>
      </c>
      <c r="B43" s="74" t="s">
        <v>3011</v>
      </c>
      <c r="C43" s="72">
        <v>600059235</v>
      </c>
      <c r="D43" s="70" t="s">
        <v>2837</v>
      </c>
      <c r="E43" s="90">
        <v>2</v>
      </c>
      <c r="F43" s="95">
        <v>0.17699999999999999</v>
      </c>
      <c r="G43" s="139">
        <v>0.11799999999999999</v>
      </c>
      <c r="H43" s="102">
        <v>45254</v>
      </c>
      <c r="I43" s="102">
        <v>15386</v>
      </c>
      <c r="J43" s="102">
        <v>905</v>
      </c>
      <c r="K43" s="103">
        <v>61545</v>
      </c>
    </row>
    <row r="44" spans="1:11" ht="17.100000000000001" customHeight="1" x14ac:dyDescent="0.25">
      <c r="A44" s="27" t="s">
        <v>120</v>
      </c>
      <c r="B44" s="74" t="s">
        <v>3012</v>
      </c>
      <c r="C44" s="72">
        <v>600059260</v>
      </c>
      <c r="D44" s="70" t="s">
        <v>2838</v>
      </c>
      <c r="E44" s="90">
        <v>2</v>
      </c>
      <c r="F44" s="95">
        <v>0.77400000000000002</v>
      </c>
      <c r="G44" s="139">
        <v>0.51600000000000001</v>
      </c>
      <c r="H44" s="102">
        <v>197889</v>
      </c>
      <c r="I44" s="102">
        <v>67282</v>
      </c>
      <c r="J44" s="102">
        <v>3957</v>
      </c>
      <c r="K44" s="103">
        <v>269128</v>
      </c>
    </row>
    <row r="45" spans="1:11" ht="17.100000000000001" customHeight="1" x14ac:dyDescent="0.25">
      <c r="A45" s="27" t="s">
        <v>123</v>
      </c>
      <c r="B45" s="74" t="s">
        <v>3013</v>
      </c>
      <c r="C45" s="72">
        <v>600059294</v>
      </c>
      <c r="D45" s="70" t="s">
        <v>2839</v>
      </c>
      <c r="E45" s="90">
        <v>2</v>
      </c>
      <c r="F45" s="95">
        <v>0.46800000000000003</v>
      </c>
      <c r="G45" s="139">
        <v>0.312</v>
      </c>
      <c r="H45" s="102">
        <v>119654</v>
      </c>
      <c r="I45" s="102">
        <v>40682</v>
      </c>
      <c r="J45" s="102">
        <v>2393</v>
      </c>
      <c r="K45" s="103">
        <v>162729</v>
      </c>
    </row>
    <row r="46" spans="1:11" ht="17.100000000000001" customHeight="1" x14ac:dyDescent="0.25">
      <c r="A46" s="27" t="s">
        <v>126</v>
      </c>
      <c r="B46" s="74" t="s">
        <v>3014</v>
      </c>
      <c r="C46" s="72">
        <v>600059367</v>
      </c>
      <c r="D46" s="70" t="s">
        <v>2840</v>
      </c>
      <c r="E46" s="90">
        <v>5</v>
      </c>
      <c r="F46" s="95">
        <v>0.82299999999999995</v>
      </c>
      <c r="G46" s="139">
        <v>0.54900000000000004</v>
      </c>
      <c r="H46" s="102">
        <v>210417</v>
      </c>
      <c r="I46" s="102">
        <v>71542</v>
      </c>
      <c r="J46" s="102">
        <v>4208</v>
      </c>
      <c r="K46" s="103">
        <v>286167</v>
      </c>
    </row>
    <row r="47" spans="1:11" ht="17.100000000000001" customHeight="1" x14ac:dyDescent="0.25">
      <c r="A47" s="27" t="s">
        <v>129</v>
      </c>
      <c r="B47" s="74" t="s">
        <v>3015</v>
      </c>
      <c r="C47" s="72">
        <v>600059383</v>
      </c>
      <c r="D47" s="70" t="s">
        <v>2841</v>
      </c>
      <c r="E47" s="90">
        <v>3</v>
      </c>
      <c r="F47" s="95">
        <v>1.2090000000000001</v>
      </c>
      <c r="G47" s="139">
        <v>0.80600000000000005</v>
      </c>
      <c r="H47" s="102">
        <v>309106</v>
      </c>
      <c r="I47" s="102">
        <v>105096</v>
      </c>
      <c r="J47" s="102">
        <v>6182</v>
      </c>
      <c r="K47" s="103">
        <v>420384</v>
      </c>
    </row>
    <row r="48" spans="1:11" ht="17.100000000000001" customHeight="1" x14ac:dyDescent="0.25">
      <c r="A48" s="27" t="s">
        <v>132</v>
      </c>
      <c r="B48" s="74" t="s">
        <v>3016</v>
      </c>
      <c r="C48" s="72">
        <v>600059596</v>
      </c>
      <c r="D48" s="70" t="s">
        <v>2842</v>
      </c>
      <c r="E48" s="90">
        <v>5</v>
      </c>
      <c r="F48" s="95">
        <v>2</v>
      </c>
      <c r="G48" s="139">
        <v>1.333</v>
      </c>
      <c r="H48" s="102">
        <v>511341</v>
      </c>
      <c r="I48" s="102">
        <v>173856</v>
      </c>
      <c r="J48" s="102">
        <v>10226</v>
      </c>
      <c r="K48" s="103">
        <v>695423</v>
      </c>
    </row>
    <row r="49" spans="1:11" ht="17.100000000000001" customHeight="1" x14ac:dyDescent="0.25">
      <c r="A49" s="27" t="s">
        <v>135</v>
      </c>
      <c r="B49" s="74" t="s">
        <v>3017</v>
      </c>
      <c r="C49" s="72">
        <v>600059600</v>
      </c>
      <c r="D49" s="70" t="s">
        <v>2843</v>
      </c>
      <c r="E49" s="90">
        <v>2</v>
      </c>
      <c r="F49" s="95">
        <v>0.80600000000000005</v>
      </c>
      <c r="G49" s="139">
        <v>0.53700000000000003</v>
      </c>
      <c r="H49" s="102">
        <v>206070</v>
      </c>
      <c r="I49" s="102">
        <v>70064</v>
      </c>
      <c r="J49" s="102">
        <v>4121</v>
      </c>
      <c r="K49" s="103">
        <v>280255</v>
      </c>
    </row>
    <row r="50" spans="1:11" ht="17.100000000000001" customHeight="1" x14ac:dyDescent="0.25">
      <c r="A50" s="27" t="s">
        <v>138</v>
      </c>
      <c r="B50" s="74" t="s">
        <v>3018</v>
      </c>
      <c r="C50" s="72">
        <v>600059626</v>
      </c>
      <c r="D50" s="70" t="s">
        <v>2844</v>
      </c>
      <c r="E50" s="90">
        <v>1</v>
      </c>
      <c r="F50" s="95">
        <v>0.371</v>
      </c>
      <c r="G50" s="139">
        <v>0.247</v>
      </c>
      <c r="H50" s="102">
        <v>94854</v>
      </c>
      <c r="I50" s="102">
        <v>32250</v>
      </c>
      <c r="J50" s="102">
        <v>1897</v>
      </c>
      <c r="K50" s="103">
        <v>129001</v>
      </c>
    </row>
    <row r="51" spans="1:11" ht="17.100000000000001" customHeight="1" x14ac:dyDescent="0.25">
      <c r="A51" s="27" t="s">
        <v>141</v>
      </c>
      <c r="B51" s="74" t="s">
        <v>3019</v>
      </c>
      <c r="C51" s="72">
        <v>600059685</v>
      </c>
      <c r="D51" s="70" t="s">
        <v>2845</v>
      </c>
      <c r="E51" s="90">
        <v>1</v>
      </c>
      <c r="F51" s="95">
        <v>0.35959999999999998</v>
      </c>
      <c r="G51" s="139">
        <v>0.24</v>
      </c>
      <c r="H51" s="102">
        <v>91939</v>
      </c>
      <c r="I51" s="102">
        <v>31259</v>
      </c>
      <c r="J51" s="102">
        <v>1838</v>
      </c>
      <c r="K51" s="103">
        <v>125036</v>
      </c>
    </row>
    <row r="52" spans="1:11" ht="17.100000000000001" customHeight="1" x14ac:dyDescent="0.25">
      <c r="A52" s="27" t="s">
        <v>144</v>
      </c>
      <c r="B52" s="74" t="s">
        <v>3020</v>
      </c>
      <c r="C52" s="72">
        <v>600059782</v>
      </c>
      <c r="D52" s="70" t="s">
        <v>2846</v>
      </c>
      <c r="E52" s="90">
        <v>5</v>
      </c>
      <c r="F52" s="95">
        <v>1.8</v>
      </c>
      <c r="G52" s="139">
        <v>1.2</v>
      </c>
      <c r="H52" s="102">
        <v>460207</v>
      </c>
      <c r="I52" s="102">
        <v>156470</v>
      </c>
      <c r="J52" s="102">
        <v>9204</v>
      </c>
      <c r="K52" s="103">
        <v>625881</v>
      </c>
    </row>
    <row r="53" spans="1:11" ht="17.100000000000001" customHeight="1" x14ac:dyDescent="0.25">
      <c r="A53" s="27" t="s">
        <v>147</v>
      </c>
      <c r="B53" s="74" t="s">
        <v>3021</v>
      </c>
      <c r="C53" s="72">
        <v>600059847</v>
      </c>
      <c r="D53" s="70" t="s">
        <v>2847</v>
      </c>
      <c r="E53" s="90">
        <v>2</v>
      </c>
      <c r="F53" s="95">
        <v>0.5</v>
      </c>
      <c r="G53" s="139">
        <v>0.33300000000000002</v>
      </c>
      <c r="H53" s="102">
        <v>127835</v>
      </c>
      <c r="I53" s="102">
        <v>43464</v>
      </c>
      <c r="J53" s="102">
        <v>2556</v>
      </c>
      <c r="K53" s="103">
        <v>173855</v>
      </c>
    </row>
    <row r="54" spans="1:11" ht="17.100000000000001" customHeight="1" x14ac:dyDescent="0.25">
      <c r="A54" s="27" t="s">
        <v>150</v>
      </c>
      <c r="B54" s="74" t="s">
        <v>3022</v>
      </c>
      <c r="C54" s="72">
        <v>600059855</v>
      </c>
      <c r="D54" s="70" t="s">
        <v>2848</v>
      </c>
      <c r="E54" s="90">
        <v>1</v>
      </c>
      <c r="F54" s="95">
        <v>0.371</v>
      </c>
      <c r="G54" s="139">
        <v>0.247</v>
      </c>
      <c r="H54" s="102">
        <v>94854</v>
      </c>
      <c r="I54" s="102">
        <v>32250</v>
      </c>
      <c r="J54" s="102">
        <v>1897</v>
      </c>
      <c r="K54" s="103">
        <v>129001</v>
      </c>
    </row>
    <row r="55" spans="1:11" ht="17.100000000000001" customHeight="1" x14ac:dyDescent="0.25">
      <c r="A55" s="27" t="s">
        <v>153</v>
      </c>
      <c r="B55" s="74" t="s">
        <v>3023</v>
      </c>
      <c r="C55" s="72">
        <v>600059910</v>
      </c>
      <c r="D55" s="70" t="s">
        <v>2849</v>
      </c>
      <c r="E55" s="90">
        <v>1</v>
      </c>
      <c r="F55" s="95">
        <v>0.40300000000000002</v>
      </c>
      <c r="G55" s="139">
        <v>0.26900000000000002</v>
      </c>
      <c r="H55" s="102">
        <v>103035</v>
      </c>
      <c r="I55" s="102">
        <v>35032</v>
      </c>
      <c r="J55" s="102">
        <v>2060</v>
      </c>
      <c r="K55" s="103">
        <v>140127</v>
      </c>
    </row>
    <row r="56" spans="1:11" ht="17.100000000000001" customHeight="1" x14ac:dyDescent="0.25">
      <c r="A56" s="27" t="s">
        <v>156</v>
      </c>
      <c r="B56" s="74" t="s">
        <v>3024</v>
      </c>
      <c r="C56" s="72">
        <v>600059995</v>
      </c>
      <c r="D56" s="70" t="s">
        <v>2850</v>
      </c>
      <c r="E56" s="90">
        <v>1</v>
      </c>
      <c r="F56" s="95">
        <v>0.40300000000000002</v>
      </c>
      <c r="G56" s="139">
        <v>0.26900000000000002</v>
      </c>
      <c r="H56" s="102">
        <v>103035</v>
      </c>
      <c r="I56" s="102">
        <v>35032</v>
      </c>
      <c r="J56" s="102">
        <v>2060</v>
      </c>
      <c r="K56" s="103">
        <v>140127</v>
      </c>
    </row>
    <row r="57" spans="1:11" ht="17.100000000000001" customHeight="1" x14ac:dyDescent="0.25">
      <c r="A57" s="27" t="s">
        <v>159</v>
      </c>
      <c r="B57" s="74" t="s">
        <v>3025</v>
      </c>
      <c r="C57" s="72">
        <v>600060080</v>
      </c>
      <c r="D57" s="70" t="s">
        <v>2851</v>
      </c>
      <c r="E57" s="90">
        <v>1</v>
      </c>
      <c r="F57" s="95">
        <v>0.2903</v>
      </c>
      <c r="G57" s="139">
        <v>0.19400000000000001</v>
      </c>
      <c r="H57" s="102">
        <v>74221</v>
      </c>
      <c r="I57" s="102">
        <v>25235</v>
      </c>
      <c r="J57" s="102">
        <v>1484</v>
      </c>
      <c r="K57" s="103">
        <v>100940</v>
      </c>
    </row>
    <row r="58" spans="1:11" ht="17.100000000000001" customHeight="1" x14ac:dyDescent="0.25">
      <c r="A58" s="27" t="s">
        <v>162</v>
      </c>
      <c r="B58" s="74" t="s">
        <v>3026</v>
      </c>
      <c r="C58" s="72">
        <v>600060101</v>
      </c>
      <c r="D58" s="70" t="s">
        <v>2852</v>
      </c>
      <c r="E58" s="90">
        <v>1</v>
      </c>
      <c r="F58" s="95">
        <v>0.32250000000000001</v>
      </c>
      <c r="G58" s="139">
        <v>0.215</v>
      </c>
      <c r="H58" s="102">
        <v>82454</v>
      </c>
      <c r="I58" s="102">
        <v>28034</v>
      </c>
      <c r="J58" s="102">
        <v>1649</v>
      </c>
      <c r="K58" s="103">
        <v>112137</v>
      </c>
    </row>
    <row r="59" spans="1:11" ht="17.100000000000001" customHeight="1" x14ac:dyDescent="0.25">
      <c r="A59" s="27" t="s">
        <v>165</v>
      </c>
      <c r="B59" s="74" t="s">
        <v>3027</v>
      </c>
      <c r="C59" s="72">
        <v>600060331</v>
      </c>
      <c r="D59" s="70" t="s">
        <v>2853</v>
      </c>
      <c r="E59" s="90">
        <v>1</v>
      </c>
      <c r="F59" s="95">
        <v>0.34599999999999997</v>
      </c>
      <c r="G59" s="139">
        <v>0.23100000000000001</v>
      </c>
      <c r="H59" s="102">
        <v>88462</v>
      </c>
      <c r="I59" s="102">
        <v>30077</v>
      </c>
      <c r="J59" s="102">
        <v>1769</v>
      </c>
      <c r="K59" s="103">
        <v>120308</v>
      </c>
    </row>
    <row r="60" spans="1:11" ht="17.100000000000001" customHeight="1" x14ac:dyDescent="0.25">
      <c r="A60" s="27" t="s">
        <v>168</v>
      </c>
      <c r="B60" s="74" t="s">
        <v>3028</v>
      </c>
      <c r="C60" s="72">
        <v>600060373</v>
      </c>
      <c r="D60" s="70" t="s">
        <v>2854</v>
      </c>
      <c r="E60" s="90">
        <v>2</v>
      </c>
      <c r="F60" s="104">
        <v>0.74199999999999999</v>
      </c>
      <c r="G60" s="156">
        <v>0.495</v>
      </c>
      <c r="H60" s="102">
        <v>189707</v>
      </c>
      <c r="I60" s="102">
        <v>64500</v>
      </c>
      <c r="J60" s="102">
        <v>3794</v>
      </c>
      <c r="K60" s="103">
        <v>258001</v>
      </c>
    </row>
    <row r="61" spans="1:11" ht="17.100000000000001" customHeight="1" x14ac:dyDescent="0.25">
      <c r="A61" s="27" t="s">
        <v>171</v>
      </c>
      <c r="B61" s="74" t="s">
        <v>3029</v>
      </c>
      <c r="C61" s="72">
        <v>600061647</v>
      </c>
      <c r="D61" s="70" t="s">
        <v>2855</v>
      </c>
      <c r="E61" s="90">
        <v>1</v>
      </c>
      <c r="F61" s="95">
        <v>0.1</v>
      </c>
      <c r="G61" s="139">
        <v>6.7000000000000004E-2</v>
      </c>
      <c r="H61" s="102">
        <v>25567</v>
      </c>
      <c r="I61" s="102">
        <v>8693</v>
      </c>
      <c r="J61" s="102">
        <v>511</v>
      </c>
      <c r="K61" s="103">
        <v>34771</v>
      </c>
    </row>
    <row r="62" spans="1:11" ht="17.100000000000001" customHeight="1" x14ac:dyDescent="0.25">
      <c r="A62" s="27" t="s">
        <v>174</v>
      </c>
      <c r="B62" s="74" t="s">
        <v>3030</v>
      </c>
      <c r="C62" s="72">
        <v>600061680</v>
      </c>
      <c r="D62" s="70" t="s">
        <v>2856</v>
      </c>
      <c r="E62" s="90">
        <v>2</v>
      </c>
      <c r="F62" s="95">
        <v>0.80600000000000005</v>
      </c>
      <c r="G62" s="139">
        <v>0.53700000000000003</v>
      </c>
      <c r="H62" s="102">
        <v>206070</v>
      </c>
      <c r="I62" s="102">
        <v>70064</v>
      </c>
      <c r="J62" s="102">
        <v>4121</v>
      </c>
      <c r="K62" s="103">
        <v>280255</v>
      </c>
    </row>
    <row r="63" spans="1:11" ht="17.100000000000001" customHeight="1" x14ac:dyDescent="0.25">
      <c r="A63" s="27" t="s">
        <v>177</v>
      </c>
      <c r="B63" s="74" t="s">
        <v>3031</v>
      </c>
      <c r="C63" s="72">
        <v>600061710</v>
      </c>
      <c r="D63" s="70" t="s">
        <v>2857</v>
      </c>
      <c r="E63" s="90">
        <v>1</v>
      </c>
      <c r="F63" s="95">
        <v>0.22500000000000001</v>
      </c>
      <c r="G63" s="139">
        <v>0.15</v>
      </c>
      <c r="H63" s="102">
        <v>57526</v>
      </c>
      <c r="I63" s="102">
        <v>19559</v>
      </c>
      <c r="J63" s="102">
        <v>1150</v>
      </c>
      <c r="K63" s="103">
        <v>78235</v>
      </c>
    </row>
    <row r="64" spans="1:11" ht="17.100000000000001" customHeight="1" x14ac:dyDescent="0.25">
      <c r="A64" s="27" t="s">
        <v>180</v>
      </c>
      <c r="B64" s="74" t="s">
        <v>3032</v>
      </c>
      <c r="C64" s="72">
        <v>600061779</v>
      </c>
      <c r="D64" s="70" t="s">
        <v>2858</v>
      </c>
      <c r="E64" s="90">
        <v>1</v>
      </c>
      <c r="F64" s="95">
        <v>0.15</v>
      </c>
      <c r="G64" s="139">
        <v>0.1</v>
      </c>
      <c r="H64" s="102">
        <v>38351</v>
      </c>
      <c r="I64" s="102">
        <v>13039</v>
      </c>
      <c r="J64" s="102">
        <v>767</v>
      </c>
      <c r="K64" s="103">
        <v>52157</v>
      </c>
    </row>
    <row r="65" spans="1:11" ht="17.100000000000001" customHeight="1" x14ac:dyDescent="0.25">
      <c r="A65" s="27" t="s">
        <v>183</v>
      </c>
      <c r="B65" s="74" t="s">
        <v>3033</v>
      </c>
      <c r="C65" s="72">
        <v>600061876</v>
      </c>
      <c r="D65" s="70" t="s">
        <v>2859</v>
      </c>
      <c r="E65" s="90">
        <v>1</v>
      </c>
      <c r="F65" s="95">
        <v>0.2</v>
      </c>
      <c r="G65" s="139">
        <v>0.13300000000000001</v>
      </c>
      <c r="H65" s="102">
        <v>51134</v>
      </c>
      <c r="I65" s="102">
        <v>17386</v>
      </c>
      <c r="J65" s="102">
        <v>1022</v>
      </c>
      <c r="K65" s="103">
        <v>69542</v>
      </c>
    </row>
    <row r="66" spans="1:11" ht="17.100000000000001" customHeight="1" x14ac:dyDescent="0.25">
      <c r="A66" s="27" t="s">
        <v>186</v>
      </c>
      <c r="B66" s="74" t="s">
        <v>3034</v>
      </c>
      <c r="C66" s="72">
        <v>600061931</v>
      </c>
      <c r="D66" s="70" t="s">
        <v>2860</v>
      </c>
      <c r="E66" s="90">
        <v>1</v>
      </c>
      <c r="F66" s="95">
        <v>0.40300000000000002</v>
      </c>
      <c r="G66" s="139">
        <v>0.26900000000000002</v>
      </c>
      <c r="H66" s="102">
        <v>103035</v>
      </c>
      <c r="I66" s="102">
        <v>35032</v>
      </c>
      <c r="J66" s="102">
        <v>2060</v>
      </c>
      <c r="K66" s="103">
        <v>140127</v>
      </c>
    </row>
    <row r="67" spans="1:11" ht="17.100000000000001" customHeight="1" x14ac:dyDescent="0.25">
      <c r="A67" s="27" t="s">
        <v>189</v>
      </c>
      <c r="B67" s="74" t="s">
        <v>3035</v>
      </c>
      <c r="C67" s="72">
        <v>600061973</v>
      </c>
      <c r="D67" s="70" t="s">
        <v>2861</v>
      </c>
      <c r="E67" s="90">
        <v>1</v>
      </c>
      <c r="F67" s="95">
        <v>0.28999999999999998</v>
      </c>
      <c r="G67" s="139">
        <v>0.193</v>
      </c>
      <c r="H67" s="102">
        <v>74144</v>
      </c>
      <c r="I67" s="102">
        <v>25209</v>
      </c>
      <c r="J67" s="102">
        <v>1482</v>
      </c>
      <c r="K67" s="103">
        <v>100835</v>
      </c>
    </row>
    <row r="68" spans="1:11" ht="17.100000000000001" customHeight="1" x14ac:dyDescent="0.25">
      <c r="A68" s="27" t="s">
        <v>192</v>
      </c>
      <c r="B68" s="74" t="s">
        <v>3036</v>
      </c>
      <c r="C68" s="72">
        <v>600062015</v>
      </c>
      <c r="D68" s="70" t="s">
        <v>2862</v>
      </c>
      <c r="E68" s="90">
        <v>2</v>
      </c>
      <c r="F68" s="95">
        <v>0.61299999999999999</v>
      </c>
      <c r="G68" s="139">
        <v>0.40899999999999997</v>
      </c>
      <c r="H68" s="102">
        <v>156726</v>
      </c>
      <c r="I68" s="102">
        <v>53287</v>
      </c>
      <c r="J68" s="102">
        <v>3134</v>
      </c>
      <c r="K68" s="103">
        <v>213147</v>
      </c>
    </row>
    <row r="69" spans="1:11" ht="17.100000000000001" customHeight="1" x14ac:dyDescent="0.25">
      <c r="A69" s="27" t="s">
        <v>195</v>
      </c>
      <c r="B69" s="74" t="s">
        <v>3037</v>
      </c>
      <c r="C69" s="72">
        <v>600062023</v>
      </c>
      <c r="D69" s="70" t="s">
        <v>2863</v>
      </c>
      <c r="E69" s="90">
        <v>3</v>
      </c>
      <c r="F69" s="95">
        <v>0.9194</v>
      </c>
      <c r="G69" s="139">
        <v>0.61299999999999999</v>
      </c>
      <c r="H69" s="102">
        <v>235063</v>
      </c>
      <c r="I69" s="102">
        <v>79921</v>
      </c>
      <c r="J69" s="102">
        <v>4701</v>
      </c>
      <c r="K69" s="103">
        <v>319685</v>
      </c>
    </row>
    <row r="70" spans="1:11" ht="17.100000000000001" customHeight="1" x14ac:dyDescent="0.25">
      <c r="A70" s="27" t="s">
        <v>198</v>
      </c>
      <c r="B70" s="74" t="s">
        <v>3038</v>
      </c>
      <c r="C70" s="72">
        <v>600062112</v>
      </c>
      <c r="D70" s="70" t="s">
        <v>2864</v>
      </c>
      <c r="E70" s="90">
        <v>3</v>
      </c>
      <c r="F70" s="95">
        <v>0.63</v>
      </c>
      <c r="G70" s="139">
        <v>0.42</v>
      </c>
      <c r="H70" s="102">
        <v>161072</v>
      </c>
      <c r="I70" s="102">
        <v>54764</v>
      </c>
      <c r="J70" s="102">
        <v>3221</v>
      </c>
      <c r="K70" s="103">
        <v>219057</v>
      </c>
    </row>
    <row r="71" spans="1:11" ht="17.100000000000001" customHeight="1" x14ac:dyDescent="0.25">
      <c r="A71" s="27" t="s">
        <v>201</v>
      </c>
      <c r="B71" s="74" t="s">
        <v>3039</v>
      </c>
      <c r="C71" s="72">
        <v>600062121</v>
      </c>
      <c r="D71" s="70" t="s">
        <v>2865</v>
      </c>
      <c r="E71" s="90">
        <v>2</v>
      </c>
      <c r="F71" s="95">
        <v>0.41930000000000001</v>
      </c>
      <c r="G71" s="139">
        <v>0.28000000000000003</v>
      </c>
      <c r="H71" s="102">
        <v>107203</v>
      </c>
      <c r="I71" s="102">
        <v>36449</v>
      </c>
      <c r="J71" s="102">
        <v>2144</v>
      </c>
      <c r="K71" s="103">
        <v>145796</v>
      </c>
    </row>
    <row r="72" spans="1:11" ht="17.100000000000001" customHeight="1" x14ac:dyDescent="0.25">
      <c r="A72" s="27" t="s">
        <v>204</v>
      </c>
      <c r="B72" s="74" t="s">
        <v>3040</v>
      </c>
      <c r="C72" s="72">
        <v>600062155</v>
      </c>
      <c r="D72" s="70" t="s">
        <v>2866</v>
      </c>
      <c r="E72" s="90">
        <v>1</v>
      </c>
      <c r="F72" s="95">
        <v>0.14499999999999999</v>
      </c>
      <c r="G72" s="139">
        <v>9.7000000000000003E-2</v>
      </c>
      <c r="H72" s="102">
        <v>37072</v>
      </c>
      <c r="I72" s="102">
        <v>12604</v>
      </c>
      <c r="J72" s="102">
        <v>741</v>
      </c>
      <c r="K72" s="103">
        <v>50417</v>
      </c>
    </row>
    <row r="73" spans="1:11" ht="17.100000000000001" customHeight="1" x14ac:dyDescent="0.25">
      <c r="A73" s="27" t="s">
        <v>207</v>
      </c>
      <c r="B73" s="74" t="s">
        <v>3041</v>
      </c>
      <c r="C73" s="72">
        <v>600062171</v>
      </c>
      <c r="D73" s="70" t="s">
        <v>2867</v>
      </c>
      <c r="E73" s="90">
        <v>7</v>
      </c>
      <c r="F73" s="95">
        <v>1.58</v>
      </c>
      <c r="G73" s="139">
        <v>1.0529999999999999</v>
      </c>
      <c r="H73" s="102">
        <v>403959</v>
      </c>
      <c r="I73" s="102">
        <v>137346</v>
      </c>
      <c r="J73" s="102">
        <v>8079</v>
      </c>
      <c r="K73" s="103">
        <v>549384</v>
      </c>
    </row>
    <row r="74" spans="1:11" ht="17.100000000000001" customHeight="1" x14ac:dyDescent="0.25">
      <c r="A74" s="27" t="s">
        <v>210</v>
      </c>
      <c r="B74" s="74" t="s">
        <v>3042</v>
      </c>
      <c r="C74" s="72">
        <v>600062210</v>
      </c>
      <c r="D74" s="70" t="s">
        <v>2868</v>
      </c>
      <c r="E74" s="90">
        <v>2</v>
      </c>
      <c r="F74" s="95">
        <v>0.24199999999999999</v>
      </c>
      <c r="G74" s="139">
        <v>0.161</v>
      </c>
      <c r="H74" s="102">
        <v>61872</v>
      </c>
      <c r="I74" s="102">
        <v>21036</v>
      </c>
      <c r="J74" s="102">
        <v>1237</v>
      </c>
      <c r="K74" s="103">
        <v>84145</v>
      </c>
    </row>
    <row r="75" spans="1:11" ht="17.100000000000001" customHeight="1" x14ac:dyDescent="0.25">
      <c r="A75" s="27" t="s">
        <v>213</v>
      </c>
      <c r="B75" s="74" t="s">
        <v>3043</v>
      </c>
      <c r="C75" s="72">
        <v>600062635</v>
      </c>
      <c r="D75" s="70" t="s">
        <v>2869</v>
      </c>
      <c r="E75" s="90">
        <v>1</v>
      </c>
      <c r="F75" s="95">
        <v>0.40300000000000002</v>
      </c>
      <c r="G75" s="139">
        <v>0.26900000000000002</v>
      </c>
      <c r="H75" s="102">
        <v>103035</v>
      </c>
      <c r="I75" s="102">
        <v>35032</v>
      </c>
      <c r="J75" s="102">
        <v>2060</v>
      </c>
      <c r="K75" s="103">
        <v>140127</v>
      </c>
    </row>
    <row r="76" spans="1:11" ht="17.100000000000001" customHeight="1" x14ac:dyDescent="0.25">
      <c r="A76" s="27" t="s">
        <v>216</v>
      </c>
      <c r="B76" s="74" t="s">
        <v>3044</v>
      </c>
      <c r="C76" s="72">
        <v>600062643</v>
      </c>
      <c r="D76" s="70" t="s">
        <v>2870</v>
      </c>
      <c r="E76" s="90">
        <v>1</v>
      </c>
      <c r="F76" s="95">
        <v>0.24099999999999999</v>
      </c>
      <c r="G76" s="139">
        <v>0.161</v>
      </c>
      <c r="H76" s="102">
        <v>61617</v>
      </c>
      <c r="I76" s="102">
        <v>20950</v>
      </c>
      <c r="J76" s="102">
        <v>1232</v>
      </c>
      <c r="K76" s="103">
        <v>83799</v>
      </c>
    </row>
    <row r="77" spans="1:11" ht="17.100000000000001" customHeight="1" x14ac:dyDescent="0.25">
      <c r="A77" s="27" t="s">
        <v>219</v>
      </c>
      <c r="B77" s="74" t="s">
        <v>3045</v>
      </c>
      <c r="C77" s="72">
        <v>600062660</v>
      </c>
      <c r="D77" s="70" t="s">
        <v>2871</v>
      </c>
      <c r="E77" s="90">
        <v>1</v>
      </c>
      <c r="F77" s="95">
        <v>0.1</v>
      </c>
      <c r="G77" s="139">
        <v>6.7000000000000004E-2</v>
      </c>
      <c r="H77" s="102">
        <v>25567</v>
      </c>
      <c r="I77" s="102">
        <v>8693</v>
      </c>
      <c r="J77" s="102">
        <v>511</v>
      </c>
      <c r="K77" s="103">
        <v>34771</v>
      </c>
    </row>
    <row r="78" spans="1:11" ht="17.100000000000001" customHeight="1" x14ac:dyDescent="0.25">
      <c r="A78" s="27" t="s">
        <v>222</v>
      </c>
      <c r="B78" s="74" t="s">
        <v>3046</v>
      </c>
      <c r="C78" s="72">
        <v>600062678</v>
      </c>
      <c r="D78" s="70" t="s">
        <v>2872</v>
      </c>
      <c r="E78" s="90">
        <v>6</v>
      </c>
      <c r="F78" s="95">
        <v>2</v>
      </c>
      <c r="G78" s="139">
        <v>1.333</v>
      </c>
      <c r="H78" s="102">
        <v>511341</v>
      </c>
      <c r="I78" s="102">
        <v>173856</v>
      </c>
      <c r="J78" s="102">
        <v>10226</v>
      </c>
      <c r="K78" s="103">
        <v>695423</v>
      </c>
    </row>
    <row r="79" spans="1:11" ht="17.100000000000001" customHeight="1" x14ac:dyDescent="0.25">
      <c r="A79" s="27" t="s">
        <v>225</v>
      </c>
      <c r="B79" s="74" t="s">
        <v>3047</v>
      </c>
      <c r="C79" s="72">
        <v>600062686</v>
      </c>
      <c r="D79" s="70" t="s">
        <v>2873</v>
      </c>
      <c r="E79" s="90">
        <v>2</v>
      </c>
      <c r="F79" s="95">
        <v>0.15</v>
      </c>
      <c r="G79" s="139">
        <v>0.1</v>
      </c>
      <c r="H79" s="102">
        <v>38351</v>
      </c>
      <c r="I79" s="102">
        <v>13039</v>
      </c>
      <c r="J79" s="102">
        <v>767</v>
      </c>
      <c r="K79" s="103">
        <v>52157</v>
      </c>
    </row>
    <row r="80" spans="1:11" ht="17.100000000000001" customHeight="1" x14ac:dyDescent="0.25">
      <c r="A80" s="27" t="s">
        <v>228</v>
      </c>
      <c r="B80" s="74" t="s">
        <v>3048</v>
      </c>
      <c r="C80" s="72">
        <v>600062694</v>
      </c>
      <c r="D80" s="70" t="s">
        <v>2874</v>
      </c>
      <c r="E80" s="90">
        <v>1</v>
      </c>
      <c r="F80" s="95">
        <v>0.40300000000000002</v>
      </c>
      <c r="G80" s="139">
        <v>0.26900000000000002</v>
      </c>
      <c r="H80" s="102">
        <v>103035</v>
      </c>
      <c r="I80" s="102">
        <v>35032</v>
      </c>
      <c r="J80" s="102">
        <v>2060</v>
      </c>
      <c r="K80" s="103">
        <v>140127</v>
      </c>
    </row>
    <row r="81" spans="1:11" ht="17.100000000000001" customHeight="1" x14ac:dyDescent="0.25">
      <c r="A81" s="27" t="s">
        <v>231</v>
      </c>
      <c r="B81" s="74" t="s">
        <v>3049</v>
      </c>
      <c r="C81" s="72">
        <v>600062716</v>
      </c>
      <c r="D81" s="70" t="s">
        <v>2875</v>
      </c>
      <c r="E81" s="90">
        <v>1</v>
      </c>
      <c r="F81" s="95">
        <v>0.40300000000000002</v>
      </c>
      <c r="G81" s="139">
        <v>0.26900000000000002</v>
      </c>
      <c r="H81" s="102">
        <v>103035</v>
      </c>
      <c r="I81" s="102">
        <v>35032</v>
      </c>
      <c r="J81" s="102">
        <v>2060</v>
      </c>
      <c r="K81" s="103">
        <v>140127</v>
      </c>
    </row>
    <row r="82" spans="1:11" ht="17.100000000000001" customHeight="1" x14ac:dyDescent="0.25">
      <c r="A82" s="27" t="s">
        <v>234</v>
      </c>
      <c r="B82" s="74" t="s">
        <v>3050</v>
      </c>
      <c r="C82" s="72">
        <v>600062783</v>
      </c>
      <c r="D82" s="70" t="s">
        <v>2876</v>
      </c>
      <c r="E82" s="90">
        <v>2</v>
      </c>
      <c r="F82" s="95">
        <v>0.5</v>
      </c>
      <c r="G82" s="139">
        <v>0.33300000000000002</v>
      </c>
      <c r="H82" s="102">
        <v>127835</v>
      </c>
      <c r="I82" s="102">
        <v>43464</v>
      </c>
      <c r="J82" s="102">
        <v>2556</v>
      </c>
      <c r="K82" s="103">
        <v>173855</v>
      </c>
    </row>
    <row r="83" spans="1:11" ht="17.100000000000001" customHeight="1" x14ac:dyDescent="0.25">
      <c r="A83" s="27" t="s">
        <v>237</v>
      </c>
      <c r="B83" s="74" t="s">
        <v>3051</v>
      </c>
      <c r="C83" s="72">
        <v>600062813</v>
      </c>
      <c r="D83" s="70" t="s">
        <v>2877</v>
      </c>
      <c r="E83" s="90">
        <v>1</v>
      </c>
      <c r="F83" s="95">
        <v>0.40300000000000002</v>
      </c>
      <c r="G83" s="139">
        <v>0.26900000000000002</v>
      </c>
      <c r="H83" s="102">
        <v>103035</v>
      </c>
      <c r="I83" s="102">
        <v>35032</v>
      </c>
      <c r="J83" s="102">
        <v>2060</v>
      </c>
      <c r="K83" s="103">
        <v>140127</v>
      </c>
    </row>
    <row r="84" spans="1:11" ht="17.100000000000001" customHeight="1" x14ac:dyDescent="0.25">
      <c r="A84" s="27" t="s">
        <v>240</v>
      </c>
      <c r="B84" s="74" t="s">
        <v>3052</v>
      </c>
      <c r="C84" s="72">
        <v>600062899</v>
      </c>
      <c r="D84" s="70" t="s">
        <v>2878</v>
      </c>
      <c r="E84" s="90">
        <v>1</v>
      </c>
      <c r="F84" s="95">
        <v>0.2</v>
      </c>
      <c r="G84" s="139">
        <v>0.13300000000000001</v>
      </c>
      <c r="H84" s="102">
        <v>51134</v>
      </c>
      <c r="I84" s="102">
        <v>17386</v>
      </c>
      <c r="J84" s="102">
        <v>1022</v>
      </c>
      <c r="K84" s="103">
        <v>69542</v>
      </c>
    </row>
    <row r="85" spans="1:11" ht="17.100000000000001" customHeight="1" x14ac:dyDescent="0.25">
      <c r="A85" s="27" t="s">
        <v>243</v>
      </c>
      <c r="B85" s="74" t="s">
        <v>3053</v>
      </c>
      <c r="C85" s="72">
        <v>600063046</v>
      </c>
      <c r="D85" s="70" t="s">
        <v>2879</v>
      </c>
      <c r="E85" s="90">
        <v>2</v>
      </c>
      <c r="F85" s="95">
        <v>0.3548</v>
      </c>
      <c r="G85" s="139">
        <v>0.23699999999999999</v>
      </c>
      <c r="H85" s="102">
        <v>90712</v>
      </c>
      <c r="I85" s="102">
        <v>30842</v>
      </c>
      <c r="J85" s="102">
        <v>1814</v>
      </c>
      <c r="K85" s="103">
        <v>123368</v>
      </c>
    </row>
    <row r="86" spans="1:11" ht="17.100000000000001" customHeight="1" x14ac:dyDescent="0.25">
      <c r="A86" s="27" t="s">
        <v>246</v>
      </c>
      <c r="B86" s="74" t="s">
        <v>3054</v>
      </c>
      <c r="C86" s="72">
        <v>600063062</v>
      </c>
      <c r="D86" s="70" t="s">
        <v>2880</v>
      </c>
      <c r="E86" s="90">
        <v>3</v>
      </c>
      <c r="F86" s="95">
        <v>0.8548</v>
      </c>
      <c r="G86" s="139">
        <v>0.56999999999999995</v>
      </c>
      <c r="H86" s="102">
        <v>218547</v>
      </c>
      <c r="I86" s="102">
        <v>74306</v>
      </c>
      <c r="J86" s="102">
        <v>4370</v>
      </c>
      <c r="K86" s="103">
        <v>297223</v>
      </c>
    </row>
    <row r="87" spans="1:11" ht="17.100000000000001" customHeight="1" x14ac:dyDescent="0.25">
      <c r="A87" s="27" t="s">
        <v>249</v>
      </c>
      <c r="B87" s="74" t="s">
        <v>3055</v>
      </c>
      <c r="C87" s="72">
        <v>600063208</v>
      </c>
      <c r="D87" s="70" t="s">
        <v>2881</v>
      </c>
      <c r="E87" s="90">
        <v>1</v>
      </c>
      <c r="F87" s="95">
        <v>0.19350000000000001</v>
      </c>
      <c r="G87" s="139">
        <v>0.129</v>
      </c>
      <c r="H87" s="102">
        <v>49472</v>
      </c>
      <c r="I87" s="102">
        <v>16820</v>
      </c>
      <c r="J87" s="102">
        <v>989</v>
      </c>
      <c r="K87" s="103">
        <v>67281</v>
      </c>
    </row>
    <row r="88" spans="1:11" ht="17.100000000000001" customHeight="1" x14ac:dyDescent="0.25">
      <c r="A88" s="27" t="s">
        <v>252</v>
      </c>
      <c r="B88" s="74" t="s">
        <v>3056</v>
      </c>
      <c r="C88" s="72">
        <v>600063259</v>
      </c>
      <c r="D88" s="70" t="s">
        <v>2882</v>
      </c>
      <c r="E88" s="90">
        <v>4</v>
      </c>
      <c r="F88" s="95">
        <v>1.6120000000000001</v>
      </c>
      <c r="G88" s="139">
        <v>1.075</v>
      </c>
      <c r="H88" s="102">
        <v>412141</v>
      </c>
      <c r="I88" s="102">
        <v>140128</v>
      </c>
      <c r="J88" s="102">
        <v>8242</v>
      </c>
      <c r="K88" s="103">
        <v>560511</v>
      </c>
    </row>
    <row r="89" spans="1:11" ht="17.100000000000001" customHeight="1" x14ac:dyDescent="0.25">
      <c r="A89" s="27" t="s">
        <v>255</v>
      </c>
      <c r="B89" s="74" t="s">
        <v>3057</v>
      </c>
      <c r="C89" s="72">
        <v>600063313</v>
      </c>
      <c r="D89" s="70" t="s">
        <v>2883</v>
      </c>
      <c r="E89" s="90">
        <v>3</v>
      </c>
      <c r="F89" s="95">
        <v>1.056</v>
      </c>
      <c r="G89" s="139">
        <v>0.70399999999999996</v>
      </c>
      <c r="H89" s="102">
        <v>269988</v>
      </c>
      <c r="I89" s="102">
        <v>91796</v>
      </c>
      <c r="J89" s="102">
        <v>5399</v>
      </c>
      <c r="K89" s="103">
        <v>367183</v>
      </c>
    </row>
    <row r="90" spans="1:11" ht="17.100000000000001" customHeight="1" x14ac:dyDescent="0.25">
      <c r="A90" s="27" t="s">
        <v>258</v>
      </c>
      <c r="B90" s="74" t="s">
        <v>3058</v>
      </c>
      <c r="C90" s="72">
        <v>600063411</v>
      </c>
      <c r="D90" s="70" t="s">
        <v>2884</v>
      </c>
      <c r="E90" s="90">
        <v>1</v>
      </c>
      <c r="F90" s="95">
        <v>0.36</v>
      </c>
      <c r="G90" s="139">
        <v>0.24</v>
      </c>
      <c r="H90" s="102">
        <v>92041</v>
      </c>
      <c r="I90" s="102">
        <v>31294</v>
      </c>
      <c r="J90" s="102">
        <v>1840</v>
      </c>
      <c r="K90" s="103">
        <v>125175</v>
      </c>
    </row>
    <row r="91" spans="1:11" ht="17.100000000000001" customHeight="1" x14ac:dyDescent="0.25">
      <c r="A91" s="27" t="s">
        <v>261</v>
      </c>
      <c r="B91" s="74" t="s">
        <v>3059</v>
      </c>
      <c r="C91" s="72">
        <v>600063496</v>
      </c>
      <c r="D91" s="70" t="s">
        <v>2885</v>
      </c>
      <c r="E91" s="90">
        <v>2</v>
      </c>
      <c r="F91" s="95">
        <v>0.80600000000000005</v>
      </c>
      <c r="G91" s="139">
        <v>0.53700000000000003</v>
      </c>
      <c r="H91" s="102">
        <v>206070</v>
      </c>
      <c r="I91" s="102">
        <v>70064</v>
      </c>
      <c r="J91" s="102">
        <v>4121</v>
      </c>
      <c r="K91" s="103">
        <v>280255</v>
      </c>
    </row>
    <row r="92" spans="1:11" ht="17.100000000000001" customHeight="1" x14ac:dyDescent="0.25">
      <c r="A92" s="27" t="s">
        <v>264</v>
      </c>
      <c r="B92" s="74" t="s">
        <v>3060</v>
      </c>
      <c r="C92" s="72">
        <v>600063526</v>
      </c>
      <c r="D92" s="70" t="s">
        <v>2886</v>
      </c>
      <c r="E92" s="90">
        <v>2</v>
      </c>
      <c r="F92" s="95">
        <v>0.68</v>
      </c>
      <c r="G92" s="139">
        <v>0.45300000000000001</v>
      </c>
      <c r="H92" s="102">
        <v>173856</v>
      </c>
      <c r="I92" s="102">
        <v>59111</v>
      </c>
      <c r="J92" s="102">
        <v>3477</v>
      </c>
      <c r="K92" s="103">
        <v>236444</v>
      </c>
    </row>
    <row r="93" spans="1:11" ht="17.100000000000001" customHeight="1" x14ac:dyDescent="0.25">
      <c r="A93" s="27" t="s">
        <v>267</v>
      </c>
      <c r="B93" s="74" t="s">
        <v>3061</v>
      </c>
      <c r="C93" s="72">
        <v>600063577</v>
      </c>
      <c r="D93" s="70" t="s">
        <v>2887</v>
      </c>
      <c r="E93" s="90">
        <v>3</v>
      </c>
      <c r="F93" s="95">
        <v>1.081</v>
      </c>
      <c r="G93" s="139">
        <v>0.72099999999999997</v>
      </c>
      <c r="H93" s="102">
        <v>276380</v>
      </c>
      <c r="I93" s="102">
        <v>93969</v>
      </c>
      <c r="J93" s="102">
        <v>5527</v>
      </c>
      <c r="K93" s="103">
        <v>375876</v>
      </c>
    </row>
    <row r="94" spans="1:11" ht="17.100000000000001" customHeight="1" x14ac:dyDescent="0.25">
      <c r="A94" s="27" t="s">
        <v>270</v>
      </c>
      <c r="B94" s="74" t="s">
        <v>3062</v>
      </c>
      <c r="C94" s="72">
        <v>600063658</v>
      </c>
      <c r="D94" s="70" t="s">
        <v>2888</v>
      </c>
      <c r="E94" s="93">
        <v>1</v>
      </c>
      <c r="F94" s="95">
        <v>0.40300000000000002</v>
      </c>
      <c r="G94" s="139">
        <v>0.26900000000000002</v>
      </c>
      <c r="H94" s="102">
        <v>103035</v>
      </c>
      <c r="I94" s="102">
        <v>35032</v>
      </c>
      <c r="J94" s="102">
        <v>2060</v>
      </c>
      <c r="K94" s="103">
        <v>140127</v>
      </c>
    </row>
    <row r="95" spans="1:11" ht="17.100000000000001" customHeight="1" x14ac:dyDescent="0.25">
      <c r="A95" s="27" t="s">
        <v>273</v>
      </c>
      <c r="B95" s="74" t="s">
        <v>3063</v>
      </c>
      <c r="C95" s="72">
        <v>600063666</v>
      </c>
      <c r="D95" s="70" t="s">
        <v>2889</v>
      </c>
      <c r="E95" s="90">
        <v>1</v>
      </c>
      <c r="F95" s="95">
        <v>0.40300000000000002</v>
      </c>
      <c r="G95" s="139">
        <v>0.26900000000000002</v>
      </c>
      <c r="H95" s="102">
        <v>103035</v>
      </c>
      <c r="I95" s="102">
        <v>35032</v>
      </c>
      <c r="J95" s="102">
        <v>2060</v>
      </c>
      <c r="K95" s="103">
        <v>140127</v>
      </c>
    </row>
    <row r="96" spans="1:11" ht="17.100000000000001" customHeight="1" x14ac:dyDescent="0.25">
      <c r="A96" s="27" t="s">
        <v>276</v>
      </c>
      <c r="B96" s="74" t="s">
        <v>3064</v>
      </c>
      <c r="C96" s="72">
        <v>600063682</v>
      </c>
      <c r="D96" s="70" t="s">
        <v>2890</v>
      </c>
      <c r="E96" s="90">
        <v>1</v>
      </c>
      <c r="F96" s="95">
        <v>0.24199999999999999</v>
      </c>
      <c r="G96" s="139">
        <v>0.161</v>
      </c>
      <c r="H96" s="102">
        <v>61872</v>
      </c>
      <c r="I96" s="102">
        <v>21036</v>
      </c>
      <c r="J96" s="102">
        <v>1237</v>
      </c>
      <c r="K96" s="103">
        <v>84145</v>
      </c>
    </row>
    <row r="97" spans="1:11" ht="17.100000000000001" customHeight="1" x14ac:dyDescent="0.25">
      <c r="A97" s="27" t="s">
        <v>279</v>
      </c>
      <c r="B97" s="74" t="s">
        <v>3065</v>
      </c>
      <c r="C97" s="72">
        <v>600063763</v>
      </c>
      <c r="D97" s="70" t="s">
        <v>2891</v>
      </c>
      <c r="E97" s="90">
        <v>2</v>
      </c>
      <c r="F97" s="95">
        <v>0.80600000000000005</v>
      </c>
      <c r="G97" s="139">
        <v>0.53700000000000003</v>
      </c>
      <c r="H97" s="102">
        <v>206070</v>
      </c>
      <c r="I97" s="102">
        <v>70064</v>
      </c>
      <c r="J97" s="102">
        <v>4121</v>
      </c>
      <c r="K97" s="103">
        <v>280255</v>
      </c>
    </row>
    <row r="98" spans="1:11" ht="17.100000000000001" customHeight="1" x14ac:dyDescent="0.25">
      <c r="A98" s="27" t="s">
        <v>282</v>
      </c>
      <c r="B98" s="74" t="s">
        <v>3066</v>
      </c>
      <c r="C98" s="72">
        <v>600064140</v>
      </c>
      <c r="D98" s="70" t="s">
        <v>2892</v>
      </c>
      <c r="E98" s="90">
        <v>2</v>
      </c>
      <c r="F98" s="95">
        <v>0.80600000000000005</v>
      </c>
      <c r="G98" s="139">
        <v>0.53700000000000003</v>
      </c>
      <c r="H98" s="102">
        <v>206070</v>
      </c>
      <c r="I98" s="102">
        <v>70064</v>
      </c>
      <c r="J98" s="102">
        <v>4121</v>
      </c>
      <c r="K98" s="103">
        <v>280255</v>
      </c>
    </row>
    <row r="99" spans="1:11" ht="17.100000000000001" customHeight="1" x14ac:dyDescent="0.25">
      <c r="A99" s="27" t="s">
        <v>285</v>
      </c>
      <c r="B99" s="74" t="s">
        <v>3067</v>
      </c>
      <c r="C99" s="72">
        <v>600064158</v>
      </c>
      <c r="D99" s="70" t="s">
        <v>2893</v>
      </c>
      <c r="E99" s="90">
        <v>4</v>
      </c>
      <c r="F99" s="95">
        <v>0.95</v>
      </c>
      <c r="G99" s="139">
        <v>0.63300000000000001</v>
      </c>
      <c r="H99" s="102">
        <v>242887</v>
      </c>
      <c r="I99" s="102">
        <v>82582</v>
      </c>
      <c r="J99" s="102">
        <v>4857</v>
      </c>
      <c r="K99" s="103">
        <v>330326</v>
      </c>
    </row>
    <row r="100" spans="1:11" ht="17.100000000000001" customHeight="1" x14ac:dyDescent="0.25">
      <c r="A100" s="27" t="s">
        <v>288</v>
      </c>
      <c r="B100" s="74" t="s">
        <v>3068</v>
      </c>
      <c r="C100" s="72">
        <v>600064166</v>
      </c>
      <c r="D100" s="70" t="s">
        <v>2894</v>
      </c>
      <c r="E100" s="90">
        <v>1</v>
      </c>
      <c r="F100" s="95">
        <v>0.38700000000000001</v>
      </c>
      <c r="G100" s="139">
        <v>0.25800000000000001</v>
      </c>
      <c r="H100" s="102">
        <v>98944</v>
      </c>
      <c r="I100" s="102">
        <v>33641</v>
      </c>
      <c r="J100" s="102">
        <v>1978</v>
      </c>
      <c r="K100" s="103">
        <v>134563</v>
      </c>
    </row>
    <row r="101" spans="1:11" ht="17.100000000000001" customHeight="1" x14ac:dyDescent="0.25">
      <c r="A101" s="27" t="s">
        <v>480</v>
      </c>
      <c r="B101" s="74" t="s">
        <v>3069</v>
      </c>
      <c r="C101" s="72">
        <v>600064174</v>
      </c>
      <c r="D101" s="70" t="s">
        <v>2895</v>
      </c>
      <c r="E101" s="90">
        <v>1</v>
      </c>
      <c r="F101" s="95">
        <v>0.40300000000000002</v>
      </c>
      <c r="G101" s="139">
        <v>0.26900000000000002</v>
      </c>
      <c r="H101" s="102">
        <v>103035</v>
      </c>
      <c r="I101" s="102">
        <v>35032</v>
      </c>
      <c r="J101" s="102">
        <v>2060</v>
      </c>
      <c r="K101" s="103">
        <v>140127</v>
      </c>
    </row>
    <row r="102" spans="1:11" ht="17.100000000000001" customHeight="1" x14ac:dyDescent="0.25">
      <c r="A102" s="27" t="s">
        <v>482</v>
      </c>
      <c r="B102" s="74" t="s">
        <v>3070</v>
      </c>
      <c r="C102" s="73">
        <v>600064182</v>
      </c>
      <c r="D102" s="70" t="s">
        <v>2896</v>
      </c>
      <c r="E102" s="94">
        <v>5</v>
      </c>
      <c r="F102" s="95">
        <v>2.0150000000000001</v>
      </c>
      <c r="G102" s="139">
        <v>1.343</v>
      </c>
      <c r="H102" s="102">
        <v>515176</v>
      </c>
      <c r="I102" s="102">
        <v>175160</v>
      </c>
      <c r="J102" s="102">
        <v>10303</v>
      </c>
      <c r="K102" s="103">
        <v>700639</v>
      </c>
    </row>
    <row r="103" spans="1:11" ht="17.100000000000001" customHeight="1" x14ac:dyDescent="0.25">
      <c r="A103" s="27" t="s">
        <v>484</v>
      </c>
      <c r="B103" s="74" t="s">
        <v>3071</v>
      </c>
      <c r="C103" s="72" t="s">
        <v>3129</v>
      </c>
      <c r="D103" s="70" t="s">
        <v>2897</v>
      </c>
      <c r="E103" s="72">
        <v>1</v>
      </c>
      <c r="F103" s="95">
        <v>0.21</v>
      </c>
      <c r="G103" s="139">
        <v>0.14000000000000001</v>
      </c>
      <c r="H103" s="102">
        <v>53691</v>
      </c>
      <c r="I103" s="102">
        <v>18255</v>
      </c>
      <c r="J103" s="102">
        <v>1073</v>
      </c>
      <c r="K103" s="103">
        <v>73019</v>
      </c>
    </row>
    <row r="104" spans="1:11" ht="17.100000000000001" customHeight="1" x14ac:dyDescent="0.25">
      <c r="A104" s="27" t="s">
        <v>486</v>
      </c>
      <c r="B104" s="74" t="s">
        <v>3072</v>
      </c>
      <c r="C104" s="72">
        <v>600064271</v>
      </c>
      <c r="D104" s="71" t="s">
        <v>2898</v>
      </c>
      <c r="E104" s="72">
        <v>2</v>
      </c>
      <c r="F104" s="95">
        <v>0.80600000000000005</v>
      </c>
      <c r="G104" s="139">
        <v>0.53700000000000003</v>
      </c>
      <c r="H104" s="102">
        <v>206070</v>
      </c>
      <c r="I104" s="102">
        <v>70064</v>
      </c>
      <c r="J104" s="102">
        <v>4121</v>
      </c>
      <c r="K104" s="103">
        <v>280255</v>
      </c>
    </row>
    <row r="105" spans="1:11" ht="17.100000000000001" customHeight="1" x14ac:dyDescent="0.25">
      <c r="A105" s="27" t="s">
        <v>488</v>
      </c>
      <c r="B105" s="74" t="s">
        <v>3073</v>
      </c>
      <c r="C105" s="72">
        <v>600064387</v>
      </c>
      <c r="D105" s="70" t="s">
        <v>2899</v>
      </c>
      <c r="E105" s="72">
        <v>1</v>
      </c>
      <c r="F105" s="95">
        <v>0.36799999999999999</v>
      </c>
      <c r="G105" s="139">
        <v>0.245</v>
      </c>
      <c r="H105" s="102">
        <v>94087</v>
      </c>
      <c r="I105" s="102">
        <v>31990</v>
      </c>
      <c r="J105" s="102">
        <v>1881</v>
      </c>
      <c r="K105" s="103">
        <v>127958</v>
      </c>
    </row>
    <row r="106" spans="1:11" ht="17.100000000000001" customHeight="1" x14ac:dyDescent="0.25">
      <c r="A106" s="27" t="s">
        <v>490</v>
      </c>
      <c r="B106" s="74" t="s">
        <v>3074</v>
      </c>
      <c r="C106" s="72">
        <v>600064395</v>
      </c>
      <c r="D106" s="70" t="s">
        <v>2900</v>
      </c>
      <c r="E106" s="72">
        <v>1</v>
      </c>
      <c r="F106" s="95">
        <v>0.35</v>
      </c>
      <c r="G106" s="139">
        <v>0.23300000000000001</v>
      </c>
      <c r="H106" s="102">
        <v>89485</v>
      </c>
      <c r="I106" s="102">
        <v>30425</v>
      </c>
      <c r="J106" s="102">
        <v>1789</v>
      </c>
      <c r="K106" s="103">
        <v>121699</v>
      </c>
    </row>
    <row r="107" spans="1:11" ht="17.100000000000001" customHeight="1" x14ac:dyDescent="0.25">
      <c r="A107" s="27" t="s">
        <v>492</v>
      </c>
      <c r="B107" s="74" t="s">
        <v>3075</v>
      </c>
      <c r="C107" s="72">
        <v>600064425</v>
      </c>
      <c r="D107" s="70" t="s">
        <v>2901</v>
      </c>
      <c r="E107" s="72">
        <v>1</v>
      </c>
      <c r="F107" s="95">
        <v>0.2</v>
      </c>
      <c r="G107" s="139">
        <v>0.13300000000000001</v>
      </c>
      <c r="H107" s="102">
        <v>51134</v>
      </c>
      <c r="I107" s="102">
        <v>17386</v>
      </c>
      <c r="J107" s="102">
        <v>1022</v>
      </c>
      <c r="K107" s="103">
        <v>69542</v>
      </c>
    </row>
    <row r="108" spans="1:11" ht="17.100000000000001" customHeight="1" x14ac:dyDescent="0.25">
      <c r="A108" s="27" t="s">
        <v>494</v>
      </c>
      <c r="B108" s="74" t="s">
        <v>3076</v>
      </c>
      <c r="C108" s="72">
        <v>600064506</v>
      </c>
      <c r="D108" s="70" t="s">
        <v>2902</v>
      </c>
      <c r="E108" s="72">
        <v>8</v>
      </c>
      <c r="F108" s="95">
        <v>3.2240000000000002</v>
      </c>
      <c r="G108" s="139">
        <v>2.149</v>
      </c>
      <c r="H108" s="102">
        <v>824281</v>
      </c>
      <c r="I108" s="102">
        <v>280256</v>
      </c>
      <c r="J108" s="102">
        <v>16485</v>
      </c>
      <c r="K108" s="103">
        <v>1121022</v>
      </c>
    </row>
    <row r="109" spans="1:11" ht="17.100000000000001" customHeight="1" x14ac:dyDescent="0.25">
      <c r="A109" s="27" t="s">
        <v>496</v>
      </c>
      <c r="B109" s="74" t="s">
        <v>3077</v>
      </c>
      <c r="C109" s="72">
        <v>600064514</v>
      </c>
      <c r="D109" s="70" t="s">
        <v>2903</v>
      </c>
      <c r="E109" s="72">
        <v>3</v>
      </c>
      <c r="F109" s="95">
        <v>0.48380000000000001</v>
      </c>
      <c r="G109" s="139">
        <v>0.32300000000000001</v>
      </c>
      <c r="H109" s="102">
        <v>123693</v>
      </c>
      <c r="I109" s="102">
        <v>42056</v>
      </c>
      <c r="J109" s="102">
        <v>2473</v>
      </c>
      <c r="K109" s="103">
        <v>168222</v>
      </c>
    </row>
    <row r="110" spans="1:11" ht="17.100000000000001" customHeight="1" x14ac:dyDescent="0.25">
      <c r="A110" s="27" t="s">
        <v>498</v>
      </c>
      <c r="B110" s="74" t="s">
        <v>3078</v>
      </c>
      <c r="C110" s="72">
        <v>600064522</v>
      </c>
      <c r="D110" s="70" t="s">
        <v>2904</v>
      </c>
      <c r="E110" s="72">
        <v>3</v>
      </c>
      <c r="F110" s="95">
        <v>0.41599999999999998</v>
      </c>
      <c r="G110" s="139">
        <v>0.27700000000000002</v>
      </c>
      <c r="H110" s="102">
        <v>106359</v>
      </c>
      <c r="I110" s="102">
        <v>36162</v>
      </c>
      <c r="J110" s="102">
        <v>2127</v>
      </c>
      <c r="K110" s="103">
        <v>144648</v>
      </c>
    </row>
    <row r="111" spans="1:11" ht="17.100000000000001" customHeight="1" x14ac:dyDescent="0.25">
      <c r="A111" s="27" t="s">
        <v>501</v>
      </c>
      <c r="B111" s="74" t="s">
        <v>3079</v>
      </c>
      <c r="C111" s="72">
        <v>600064638</v>
      </c>
      <c r="D111" s="70" t="s">
        <v>2905</v>
      </c>
      <c r="E111" s="72">
        <v>2</v>
      </c>
      <c r="F111" s="95">
        <v>0.7419</v>
      </c>
      <c r="G111" s="139">
        <v>0.495</v>
      </c>
      <c r="H111" s="102">
        <v>189682</v>
      </c>
      <c r="I111" s="102">
        <v>64492</v>
      </c>
      <c r="J111" s="102">
        <v>3793</v>
      </c>
      <c r="K111" s="103">
        <v>257967</v>
      </c>
    </row>
    <row r="112" spans="1:11" ht="17.100000000000001" customHeight="1" x14ac:dyDescent="0.25">
      <c r="A112" s="27" t="s">
        <v>504</v>
      </c>
      <c r="B112" s="74" t="s">
        <v>3080</v>
      </c>
      <c r="C112" s="72">
        <v>600064662</v>
      </c>
      <c r="D112" s="70" t="s">
        <v>2906</v>
      </c>
      <c r="E112" s="72">
        <v>1</v>
      </c>
      <c r="F112" s="104">
        <v>0.1052</v>
      </c>
      <c r="G112" s="156">
        <v>7.0000000000000007E-2</v>
      </c>
      <c r="H112" s="102">
        <v>26897</v>
      </c>
      <c r="I112" s="102">
        <v>9145</v>
      </c>
      <c r="J112" s="102">
        <v>537</v>
      </c>
      <c r="K112" s="103">
        <v>36579</v>
      </c>
    </row>
    <row r="113" spans="1:11" ht="17.100000000000001" customHeight="1" x14ac:dyDescent="0.25">
      <c r="A113" s="27" t="s">
        <v>507</v>
      </c>
      <c r="B113" s="74" t="s">
        <v>3081</v>
      </c>
      <c r="C113" s="72">
        <v>600064832</v>
      </c>
      <c r="D113" s="70" t="s">
        <v>2907</v>
      </c>
      <c r="E113" s="72">
        <v>1</v>
      </c>
      <c r="F113" s="27">
        <v>6.5000000000000002E-2</v>
      </c>
      <c r="G113" s="105">
        <v>4.2999999999999997E-2</v>
      </c>
      <c r="H113" s="102">
        <v>16619</v>
      </c>
      <c r="I113" s="102">
        <v>5650</v>
      </c>
      <c r="J113" s="102">
        <v>332</v>
      </c>
      <c r="K113" s="103">
        <v>22601</v>
      </c>
    </row>
    <row r="114" spans="1:11" ht="17.100000000000001" customHeight="1" x14ac:dyDescent="0.25">
      <c r="A114" s="27" t="s">
        <v>510</v>
      </c>
      <c r="B114" s="74" t="s">
        <v>3082</v>
      </c>
      <c r="C114" s="72">
        <v>600064875</v>
      </c>
      <c r="D114" s="70" t="s">
        <v>2908</v>
      </c>
      <c r="E114" s="72">
        <v>4</v>
      </c>
      <c r="F114" s="27">
        <v>0.39400000000000002</v>
      </c>
      <c r="G114" s="105">
        <v>0.26300000000000001</v>
      </c>
      <c r="H114" s="102">
        <v>100734</v>
      </c>
      <c r="I114" s="102">
        <v>34250</v>
      </c>
      <c r="J114" s="102">
        <v>2014</v>
      </c>
      <c r="K114" s="103">
        <v>136998</v>
      </c>
    </row>
    <row r="115" spans="1:11" ht="17.100000000000001" customHeight="1" x14ac:dyDescent="0.25">
      <c r="A115" s="27" t="s">
        <v>513</v>
      </c>
      <c r="B115" s="74" t="s">
        <v>3083</v>
      </c>
      <c r="C115" s="72">
        <v>600064891</v>
      </c>
      <c r="D115" s="70" t="s">
        <v>2909</v>
      </c>
      <c r="E115" s="72">
        <v>9</v>
      </c>
      <c r="F115" s="27">
        <v>1.8069999999999999</v>
      </c>
      <c r="G115" s="105">
        <v>1.2050000000000001</v>
      </c>
      <c r="H115" s="102">
        <v>461996</v>
      </c>
      <c r="I115" s="102">
        <v>157079</v>
      </c>
      <c r="J115" s="102">
        <v>9239</v>
      </c>
      <c r="K115" s="103">
        <v>628314</v>
      </c>
    </row>
    <row r="116" spans="1:11" ht="17.100000000000001" customHeight="1" x14ac:dyDescent="0.25">
      <c r="A116" s="27" t="s">
        <v>516</v>
      </c>
      <c r="B116" s="74" t="s">
        <v>3084</v>
      </c>
      <c r="C116" s="72">
        <v>614201136</v>
      </c>
      <c r="D116" s="70" t="s">
        <v>2910</v>
      </c>
      <c r="E116" s="72">
        <v>1</v>
      </c>
      <c r="F116" s="27">
        <v>0.40300000000000002</v>
      </c>
      <c r="G116" s="105">
        <v>0.26900000000000002</v>
      </c>
      <c r="H116" s="102">
        <v>103035</v>
      </c>
      <c r="I116" s="102">
        <v>35032</v>
      </c>
      <c r="J116" s="102">
        <v>2060</v>
      </c>
      <c r="K116" s="103">
        <v>140127</v>
      </c>
    </row>
    <row r="117" spans="1:11" ht="17.100000000000001" customHeight="1" x14ac:dyDescent="0.25">
      <c r="A117" s="27" t="s">
        <v>520</v>
      </c>
      <c r="B117" s="74" t="s">
        <v>3085</v>
      </c>
      <c r="C117" s="72">
        <v>650022386</v>
      </c>
      <c r="D117" s="70" t="s">
        <v>2911</v>
      </c>
      <c r="E117" s="72">
        <v>3</v>
      </c>
      <c r="F117" s="95">
        <v>0.1774</v>
      </c>
      <c r="G117" s="139">
        <v>0.11799999999999999</v>
      </c>
      <c r="H117" s="102">
        <v>45356</v>
      </c>
      <c r="I117" s="102">
        <v>15421</v>
      </c>
      <c r="J117" s="102">
        <v>907</v>
      </c>
      <c r="K117" s="103">
        <v>61684</v>
      </c>
    </row>
    <row r="118" spans="1:11" ht="17.100000000000001" customHeight="1" x14ac:dyDescent="0.25">
      <c r="A118" s="27" t="s">
        <v>524</v>
      </c>
      <c r="B118" s="74" t="s">
        <v>3086</v>
      </c>
      <c r="C118" s="72">
        <v>650024842</v>
      </c>
      <c r="D118" s="70" t="s">
        <v>2912</v>
      </c>
      <c r="E118" s="72">
        <v>1</v>
      </c>
      <c r="F118" s="95">
        <v>0.3024</v>
      </c>
      <c r="G118" s="139">
        <v>0.20200000000000001</v>
      </c>
      <c r="H118" s="102">
        <v>77315</v>
      </c>
      <c r="I118" s="102">
        <v>26287</v>
      </c>
      <c r="J118" s="102">
        <v>1546</v>
      </c>
      <c r="K118" s="103">
        <v>105148</v>
      </c>
    </row>
    <row r="119" spans="1:11" ht="17.100000000000001" customHeight="1" x14ac:dyDescent="0.25">
      <c r="A119" s="27" t="s">
        <v>528</v>
      </c>
      <c r="B119" s="74" t="s">
        <v>3087</v>
      </c>
      <c r="C119" s="72">
        <v>650024915</v>
      </c>
      <c r="D119" s="70" t="s">
        <v>2913</v>
      </c>
      <c r="E119" s="72">
        <v>4</v>
      </c>
      <c r="F119" s="95">
        <v>0.40300000000000002</v>
      </c>
      <c r="G119" s="139">
        <v>0.26900000000000002</v>
      </c>
      <c r="H119" s="102">
        <v>103035</v>
      </c>
      <c r="I119" s="102">
        <v>35032</v>
      </c>
      <c r="J119" s="102">
        <v>2060</v>
      </c>
      <c r="K119" s="103">
        <v>140127</v>
      </c>
    </row>
    <row r="120" spans="1:11" ht="17.100000000000001" customHeight="1" x14ac:dyDescent="0.25">
      <c r="A120" s="27" t="s">
        <v>532</v>
      </c>
      <c r="B120" s="74" t="s">
        <v>3088</v>
      </c>
      <c r="C120" s="72">
        <v>650025121</v>
      </c>
      <c r="D120" s="70" t="s">
        <v>2914</v>
      </c>
      <c r="E120" s="72">
        <v>1</v>
      </c>
      <c r="F120" s="95">
        <v>0.11609999999999999</v>
      </c>
      <c r="G120" s="139">
        <v>7.6999999999999999E-2</v>
      </c>
      <c r="H120" s="102">
        <v>29683</v>
      </c>
      <c r="I120" s="102">
        <v>10092</v>
      </c>
      <c r="J120" s="102">
        <v>593</v>
      </c>
      <c r="K120" s="103">
        <v>40368</v>
      </c>
    </row>
    <row r="121" spans="1:11" ht="17.100000000000001" customHeight="1" x14ac:dyDescent="0.25">
      <c r="A121" s="27" t="s">
        <v>536</v>
      </c>
      <c r="B121" s="74" t="s">
        <v>3089</v>
      </c>
      <c r="C121" s="72">
        <v>650029577</v>
      </c>
      <c r="D121" s="70" t="s">
        <v>2915</v>
      </c>
      <c r="E121" s="72">
        <v>2</v>
      </c>
      <c r="F121" s="95">
        <v>0.80600000000000005</v>
      </c>
      <c r="G121" s="139">
        <v>0.53700000000000003</v>
      </c>
      <c r="H121" s="102">
        <v>206070</v>
      </c>
      <c r="I121" s="102">
        <v>70064</v>
      </c>
      <c r="J121" s="102">
        <v>4121</v>
      </c>
      <c r="K121" s="103">
        <v>280255</v>
      </c>
    </row>
    <row r="122" spans="1:11" ht="17.100000000000001" customHeight="1" x14ac:dyDescent="0.25">
      <c r="A122" s="27" t="s">
        <v>540</v>
      </c>
      <c r="B122" s="74" t="s">
        <v>3090</v>
      </c>
      <c r="C122" s="72">
        <v>650032128</v>
      </c>
      <c r="D122" s="70" t="s">
        <v>2916</v>
      </c>
      <c r="E122" s="72">
        <v>3</v>
      </c>
      <c r="F122" s="95">
        <v>0.75800000000000001</v>
      </c>
      <c r="G122" s="139">
        <v>0.505</v>
      </c>
      <c r="H122" s="102">
        <v>193798</v>
      </c>
      <c r="I122" s="102">
        <v>65891</v>
      </c>
      <c r="J122" s="102">
        <v>3875</v>
      </c>
      <c r="K122" s="103">
        <v>263564</v>
      </c>
    </row>
    <row r="123" spans="1:11" ht="17.100000000000001" customHeight="1" x14ac:dyDescent="0.25">
      <c r="A123" s="27" t="s">
        <v>544</v>
      </c>
      <c r="B123" s="74" t="s">
        <v>3091</v>
      </c>
      <c r="C123" s="72">
        <v>650032811</v>
      </c>
      <c r="D123" s="70" t="s">
        <v>2917</v>
      </c>
      <c r="E123" s="72">
        <v>5</v>
      </c>
      <c r="F123" s="95">
        <v>0.40300000000000002</v>
      </c>
      <c r="G123" s="139">
        <v>0.26900000000000002</v>
      </c>
      <c r="H123" s="102">
        <v>103035</v>
      </c>
      <c r="I123" s="102">
        <v>35032</v>
      </c>
      <c r="J123" s="102">
        <v>2060</v>
      </c>
      <c r="K123" s="103">
        <v>140127</v>
      </c>
    </row>
    <row r="124" spans="1:11" ht="17.100000000000001" customHeight="1" x14ac:dyDescent="0.25">
      <c r="A124" s="27" t="s">
        <v>548</v>
      </c>
      <c r="B124" s="74" t="s">
        <v>3092</v>
      </c>
      <c r="C124" s="72">
        <v>650035593</v>
      </c>
      <c r="D124" s="70" t="s">
        <v>2918</v>
      </c>
      <c r="E124" s="72">
        <v>3</v>
      </c>
      <c r="F124" s="95">
        <v>0.93</v>
      </c>
      <c r="G124" s="139">
        <v>0.62</v>
      </c>
      <c r="H124" s="102">
        <v>237773</v>
      </c>
      <c r="I124" s="102">
        <v>80843</v>
      </c>
      <c r="J124" s="102">
        <v>4755</v>
      </c>
      <c r="K124" s="103">
        <v>323371</v>
      </c>
    </row>
    <row r="125" spans="1:11" ht="17.100000000000001" customHeight="1" x14ac:dyDescent="0.25">
      <c r="A125" s="27" t="s">
        <v>552</v>
      </c>
      <c r="B125" s="74" t="s">
        <v>3093</v>
      </c>
      <c r="C125" s="72">
        <v>650036298</v>
      </c>
      <c r="D125" s="70" t="s">
        <v>2919</v>
      </c>
      <c r="E125" s="72">
        <v>2</v>
      </c>
      <c r="F125" s="95">
        <v>0.80600000000000005</v>
      </c>
      <c r="G125" s="139">
        <v>0.53700000000000003</v>
      </c>
      <c r="H125" s="102">
        <v>206070</v>
      </c>
      <c r="I125" s="102">
        <v>70064</v>
      </c>
      <c r="J125" s="102">
        <v>4121</v>
      </c>
      <c r="K125" s="103">
        <v>280255</v>
      </c>
    </row>
    <row r="126" spans="1:11" ht="17.100000000000001" customHeight="1" x14ac:dyDescent="0.25">
      <c r="A126" s="27" t="s">
        <v>556</v>
      </c>
      <c r="B126" s="74" t="s">
        <v>3094</v>
      </c>
      <c r="C126" s="72">
        <v>650036433</v>
      </c>
      <c r="D126" s="70" t="s">
        <v>2920</v>
      </c>
      <c r="E126" s="72">
        <v>1</v>
      </c>
      <c r="F126" s="95">
        <v>7.2999999999999995E-2</v>
      </c>
      <c r="G126" s="139">
        <v>4.9000000000000002E-2</v>
      </c>
      <c r="H126" s="102">
        <v>18664</v>
      </c>
      <c r="I126" s="102">
        <v>6346</v>
      </c>
      <c r="J126" s="102">
        <v>373</v>
      </c>
      <c r="K126" s="103">
        <v>25383</v>
      </c>
    </row>
    <row r="127" spans="1:11" ht="17.100000000000001" customHeight="1" x14ac:dyDescent="0.25">
      <c r="A127" s="27" t="s">
        <v>560</v>
      </c>
      <c r="B127" s="74" t="s">
        <v>3095</v>
      </c>
      <c r="C127" s="72">
        <v>650038088</v>
      </c>
      <c r="D127" s="70" t="s">
        <v>2921</v>
      </c>
      <c r="E127" s="72">
        <v>2</v>
      </c>
      <c r="F127" s="95">
        <v>0.67100000000000004</v>
      </c>
      <c r="G127" s="139">
        <v>0.44700000000000001</v>
      </c>
      <c r="H127" s="102">
        <v>171555</v>
      </c>
      <c r="I127" s="102">
        <v>58329</v>
      </c>
      <c r="J127" s="102">
        <v>3431</v>
      </c>
      <c r="K127" s="103">
        <v>233315</v>
      </c>
    </row>
    <row r="128" spans="1:11" ht="17.100000000000001" customHeight="1" x14ac:dyDescent="0.25">
      <c r="A128" s="27" t="s">
        <v>564</v>
      </c>
      <c r="B128" s="74" t="s">
        <v>2922</v>
      </c>
      <c r="C128" s="72">
        <v>650038151</v>
      </c>
      <c r="D128" s="70" t="s">
        <v>2923</v>
      </c>
      <c r="E128" s="72">
        <v>2</v>
      </c>
      <c r="F128" s="95">
        <v>0.23799999999999999</v>
      </c>
      <c r="G128" s="139">
        <v>0.159</v>
      </c>
      <c r="H128" s="102">
        <v>60850</v>
      </c>
      <c r="I128" s="102">
        <v>20689</v>
      </c>
      <c r="J128" s="102">
        <v>1217</v>
      </c>
      <c r="K128" s="103">
        <v>82756</v>
      </c>
    </row>
    <row r="129" spans="1:11" ht="17.100000000000001" customHeight="1" x14ac:dyDescent="0.25">
      <c r="A129" s="27" t="s">
        <v>568</v>
      </c>
      <c r="B129" s="74" t="s">
        <v>3096</v>
      </c>
      <c r="C129" s="72">
        <v>650038631</v>
      </c>
      <c r="D129" s="70" t="s">
        <v>2924</v>
      </c>
      <c r="E129" s="72">
        <v>1</v>
      </c>
      <c r="F129" s="95">
        <v>0.20100000000000001</v>
      </c>
      <c r="G129" s="139">
        <v>0.13400000000000001</v>
      </c>
      <c r="H129" s="102">
        <v>51390</v>
      </c>
      <c r="I129" s="102">
        <v>17473</v>
      </c>
      <c r="J129" s="102">
        <v>1027</v>
      </c>
      <c r="K129" s="103">
        <v>69890</v>
      </c>
    </row>
    <row r="130" spans="1:11" ht="17.100000000000001" customHeight="1" x14ac:dyDescent="0.25">
      <c r="A130" s="27" t="s">
        <v>572</v>
      </c>
      <c r="B130" s="74" t="s">
        <v>3097</v>
      </c>
      <c r="C130" s="72">
        <v>650038959</v>
      </c>
      <c r="D130" s="70" t="s">
        <v>2925</v>
      </c>
      <c r="E130" s="73">
        <v>3</v>
      </c>
      <c r="F130" s="95">
        <v>1.161</v>
      </c>
      <c r="G130" s="139">
        <v>0.77400000000000002</v>
      </c>
      <c r="H130" s="102">
        <v>296833</v>
      </c>
      <c r="I130" s="102">
        <v>100923</v>
      </c>
      <c r="J130" s="102">
        <v>5936</v>
      </c>
      <c r="K130" s="103">
        <v>403692</v>
      </c>
    </row>
    <row r="131" spans="1:11" ht="17.100000000000001" customHeight="1" x14ac:dyDescent="0.25">
      <c r="A131" s="27" t="s">
        <v>576</v>
      </c>
      <c r="B131" s="74" t="s">
        <v>3098</v>
      </c>
      <c r="C131" s="72">
        <v>650039777</v>
      </c>
      <c r="D131" s="70" t="s">
        <v>2926</v>
      </c>
      <c r="E131" s="90">
        <v>1</v>
      </c>
      <c r="F131" s="95">
        <v>0.28999999999999998</v>
      </c>
      <c r="G131" s="139">
        <v>0.193</v>
      </c>
      <c r="H131" s="102">
        <v>74144</v>
      </c>
      <c r="I131" s="102">
        <v>25209</v>
      </c>
      <c r="J131" s="102">
        <v>1482</v>
      </c>
      <c r="K131" s="103">
        <v>100835</v>
      </c>
    </row>
    <row r="132" spans="1:11" ht="17.100000000000001" customHeight="1" x14ac:dyDescent="0.25">
      <c r="A132" s="27" t="s">
        <v>580</v>
      </c>
      <c r="B132" s="74" t="s">
        <v>3099</v>
      </c>
      <c r="C132" s="72">
        <v>650039831</v>
      </c>
      <c r="D132" s="70" t="s">
        <v>2927</v>
      </c>
      <c r="E132" s="90">
        <v>1</v>
      </c>
      <c r="F132" s="95">
        <v>0.40300000000000002</v>
      </c>
      <c r="G132" s="139">
        <v>0.26900000000000002</v>
      </c>
      <c r="H132" s="102">
        <v>103035</v>
      </c>
      <c r="I132" s="102">
        <v>35032</v>
      </c>
      <c r="J132" s="102">
        <v>2060</v>
      </c>
      <c r="K132" s="103">
        <v>140127</v>
      </c>
    </row>
    <row r="133" spans="1:11" ht="17.100000000000001" customHeight="1" x14ac:dyDescent="0.25">
      <c r="A133" s="27" t="s">
        <v>583</v>
      </c>
      <c r="B133" s="74" t="s">
        <v>3100</v>
      </c>
      <c r="C133" s="72">
        <v>650040821</v>
      </c>
      <c r="D133" s="70" t="s">
        <v>2928</v>
      </c>
      <c r="E133" s="90">
        <v>6</v>
      </c>
      <c r="F133" s="95">
        <v>2.4180000000000001</v>
      </c>
      <c r="G133" s="139">
        <v>1.6120000000000001</v>
      </c>
      <c r="H133" s="102">
        <v>618211</v>
      </c>
      <c r="I133" s="102">
        <v>210192</v>
      </c>
      <c r="J133" s="102">
        <v>12364</v>
      </c>
      <c r="K133" s="103">
        <v>840767</v>
      </c>
    </row>
    <row r="134" spans="1:11" ht="17.100000000000001" customHeight="1" x14ac:dyDescent="0.25">
      <c r="A134" s="27" t="s">
        <v>587</v>
      </c>
      <c r="B134" s="74" t="s">
        <v>3101</v>
      </c>
      <c r="C134" s="72">
        <v>650040881</v>
      </c>
      <c r="D134" s="70" t="s">
        <v>2929</v>
      </c>
      <c r="E134" s="90">
        <v>1</v>
      </c>
      <c r="F134" s="95">
        <v>1.6E-2</v>
      </c>
      <c r="G134" s="139">
        <v>1.0999999999999999E-2</v>
      </c>
      <c r="H134" s="102">
        <v>4091</v>
      </c>
      <c r="I134" s="102">
        <v>1391</v>
      </c>
      <c r="J134" s="102">
        <v>81</v>
      </c>
      <c r="K134" s="103">
        <v>5563</v>
      </c>
    </row>
    <row r="135" spans="1:11" ht="17.100000000000001" customHeight="1" x14ac:dyDescent="0.25">
      <c r="A135" s="27" t="s">
        <v>591</v>
      </c>
      <c r="B135" s="74" t="s">
        <v>3102</v>
      </c>
      <c r="C135" s="72">
        <v>650041895</v>
      </c>
      <c r="D135" s="70" t="s">
        <v>2930</v>
      </c>
      <c r="E135" s="90">
        <v>2</v>
      </c>
      <c r="F135" s="95">
        <v>0.27100000000000002</v>
      </c>
      <c r="G135" s="139">
        <v>0.18099999999999999</v>
      </c>
      <c r="H135" s="102">
        <v>69287</v>
      </c>
      <c r="I135" s="102">
        <v>23558</v>
      </c>
      <c r="J135" s="102">
        <v>1385</v>
      </c>
      <c r="K135" s="103">
        <v>94230</v>
      </c>
    </row>
    <row r="136" spans="1:11" ht="17.100000000000001" customHeight="1" x14ac:dyDescent="0.25">
      <c r="A136" s="27" t="s">
        <v>595</v>
      </c>
      <c r="B136" s="74" t="s">
        <v>3103</v>
      </c>
      <c r="C136" s="73">
        <v>650042816</v>
      </c>
      <c r="D136" s="71" t="s">
        <v>2931</v>
      </c>
      <c r="E136" s="94">
        <v>2</v>
      </c>
      <c r="F136" s="104">
        <v>0.80600000000000005</v>
      </c>
      <c r="G136" s="156">
        <v>0.53700000000000003</v>
      </c>
      <c r="H136" s="102">
        <v>206070</v>
      </c>
      <c r="I136" s="102">
        <v>70064</v>
      </c>
      <c r="J136" s="102">
        <v>4121</v>
      </c>
      <c r="K136" s="103">
        <v>280255</v>
      </c>
    </row>
    <row r="137" spans="1:11" ht="17.100000000000001" customHeight="1" x14ac:dyDescent="0.25">
      <c r="A137" s="27" t="s">
        <v>597</v>
      </c>
      <c r="B137" s="74" t="s">
        <v>3104</v>
      </c>
      <c r="C137" s="72">
        <v>650043031</v>
      </c>
      <c r="D137" s="70" t="s">
        <v>2932</v>
      </c>
      <c r="E137" s="90">
        <v>1</v>
      </c>
      <c r="F137" s="95">
        <v>0.2</v>
      </c>
      <c r="G137" s="139">
        <v>0.13300000000000001</v>
      </c>
      <c r="H137" s="102">
        <v>51134</v>
      </c>
      <c r="I137" s="102">
        <v>17386</v>
      </c>
      <c r="J137" s="102">
        <v>1022</v>
      </c>
      <c r="K137" s="103">
        <v>69542</v>
      </c>
    </row>
    <row r="138" spans="1:11" ht="17.100000000000001" customHeight="1" x14ac:dyDescent="0.25">
      <c r="A138" s="27" t="s">
        <v>601</v>
      </c>
      <c r="B138" s="74" t="s">
        <v>3105</v>
      </c>
      <c r="C138" s="72">
        <v>650043898</v>
      </c>
      <c r="D138" s="70" t="s">
        <v>2933</v>
      </c>
      <c r="E138" s="90">
        <v>2</v>
      </c>
      <c r="F138" s="95">
        <v>0.218</v>
      </c>
      <c r="G138" s="139">
        <v>0.14499999999999999</v>
      </c>
      <c r="H138" s="102">
        <v>55736</v>
      </c>
      <c r="I138" s="102">
        <v>18950</v>
      </c>
      <c r="J138" s="102">
        <v>1114</v>
      </c>
      <c r="K138" s="103">
        <v>75800</v>
      </c>
    </row>
    <row r="139" spans="1:11" ht="17.100000000000001" customHeight="1" x14ac:dyDescent="0.25">
      <c r="A139" s="27" t="s">
        <v>603</v>
      </c>
      <c r="B139" s="74" t="s">
        <v>3106</v>
      </c>
      <c r="C139" s="72">
        <v>650049811</v>
      </c>
      <c r="D139" s="70" t="s">
        <v>2934</v>
      </c>
      <c r="E139" s="90">
        <v>1</v>
      </c>
      <c r="F139" s="95">
        <v>0.1</v>
      </c>
      <c r="G139" s="139">
        <v>6.7000000000000004E-2</v>
      </c>
      <c r="H139" s="102">
        <v>25567</v>
      </c>
      <c r="I139" s="102">
        <v>8693</v>
      </c>
      <c r="J139" s="102">
        <v>511</v>
      </c>
      <c r="K139" s="103">
        <v>34771</v>
      </c>
    </row>
    <row r="140" spans="1:11" ht="17.100000000000001" customHeight="1" x14ac:dyDescent="0.25">
      <c r="A140" s="27" t="s">
        <v>605</v>
      </c>
      <c r="B140" s="74" t="s">
        <v>3107</v>
      </c>
      <c r="C140" s="72">
        <v>650049870</v>
      </c>
      <c r="D140" s="70" t="s">
        <v>2935</v>
      </c>
      <c r="E140" s="90">
        <v>1</v>
      </c>
      <c r="F140" s="95">
        <v>0.129</v>
      </c>
      <c r="G140" s="139">
        <v>8.5999999999999993E-2</v>
      </c>
      <c r="H140" s="102">
        <v>32981</v>
      </c>
      <c r="I140" s="102">
        <v>11214</v>
      </c>
      <c r="J140" s="102">
        <v>659</v>
      </c>
      <c r="K140" s="103">
        <v>44854</v>
      </c>
    </row>
    <row r="141" spans="1:11" ht="17.100000000000001" customHeight="1" x14ac:dyDescent="0.25">
      <c r="A141" s="27" t="s">
        <v>607</v>
      </c>
      <c r="B141" s="74" t="s">
        <v>3108</v>
      </c>
      <c r="C141" s="72">
        <v>650050312</v>
      </c>
      <c r="D141" s="70" t="s">
        <v>2936</v>
      </c>
      <c r="E141" s="90">
        <v>1</v>
      </c>
      <c r="F141" s="95">
        <v>0.2</v>
      </c>
      <c r="G141" s="139">
        <v>0.13300000000000001</v>
      </c>
      <c r="H141" s="102">
        <v>51134</v>
      </c>
      <c r="I141" s="102">
        <v>17386</v>
      </c>
      <c r="J141" s="102">
        <v>1022</v>
      </c>
      <c r="K141" s="103">
        <v>69542</v>
      </c>
    </row>
    <row r="142" spans="1:11" ht="17.100000000000001" customHeight="1" x14ac:dyDescent="0.25">
      <c r="A142" s="27" t="s">
        <v>609</v>
      </c>
      <c r="B142" s="74" t="s">
        <v>3109</v>
      </c>
      <c r="C142" s="72">
        <v>650051041</v>
      </c>
      <c r="D142" s="70" t="s">
        <v>2937</v>
      </c>
      <c r="E142" s="90">
        <v>1</v>
      </c>
      <c r="F142" s="95">
        <v>0.40300000000000002</v>
      </c>
      <c r="G142" s="139">
        <v>0.26900000000000002</v>
      </c>
      <c r="H142" s="102">
        <v>103035</v>
      </c>
      <c r="I142" s="102">
        <v>35032</v>
      </c>
      <c r="J142" s="102">
        <v>2060</v>
      </c>
      <c r="K142" s="103">
        <v>140127</v>
      </c>
    </row>
    <row r="143" spans="1:11" ht="17.100000000000001" customHeight="1" x14ac:dyDescent="0.25">
      <c r="A143" s="27" t="s">
        <v>613</v>
      </c>
      <c r="B143" s="74" t="s">
        <v>3110</v>
      </c>
      <c r="C143" s="72">
        <v>663000173</v>
      </c>
      <c r="D143" s="70" t="s">
        <v>2938</v>
      </c>
      <c r="E143" s="90">
        <v>6</v>
      </c>
      <c r="F143" s="95">
        <v>0.57999999999999996</v>
      </c>
      <c r="G143" s="139">
        <v>0.38700000000000001</v>
      </c>
      <c r="H143" s="102">
        <v>148289</v>
      </c>
      <c r="I143" s="102">
        <v>50418</v>
      </c>
      <c r="J143" s="102">
        <v>2965</v>
      </c>
      <c r="K143" s="103">
        <v>201672</v>
      </c>
    </row>
    <row r="144" spans="1:11" ht="17.100000000000001" customHeight="1" x14ac:dyDescent="0.25">
      <c r="A144" s="27" t="s">
        <v>617</v>
      </c>
      <c r="B144" s="74" t="s">
        <v>3111</v>
      </c>
      <c r="C144" s="72">
        <v>663000211</v>
      </c>
      <c r="D144" s="70" t="s">
        <v>2939</v>
      </c>
      <c r="E144" s="90">
        <v>4</v>
      </c>
      <c r="F144" s="95">
        <v>0.80600000000000005</v>
      </c>
      <c r="G144" s="139">
        <v>0.53700000000000003</v>
      </c>
      <c r="H144" s="102">
        <v>206070</v>
      </c>
      <c r="I144" s="102">
        <v>70064</v>
      </c>
      <c r="J144" s="102">
        <v>4121</v>
      </c>
      <c r="K144" s="103">
        <v>280255</v>
      </c>
    </row>
    <row r="145" spans="1:11" ht="17.100000000000001" customHeight="1" x14ac:dyDescent="0.25">
      <c r="A145" s="27" t="s">
        <v>621</v>
      </c>
      <c r="B145" s="74" t="s">
        <v>2940</v>
      </c>
      <c r="C145" s="72">
        <v>663000271</v>
      </c>
      <c r="D145" s="70" t="s">
        <v>2941</v>
      </c>
      <c r="E145" s="90">
        <v>2</v>
      </c>
      <c r="F145" s="95">
        <v>0.51249999999999996</v>
      </c>
      <c r="G145" s="139">
        <v>0.34200000000000003</v>
      </c>
      <c r="H145" s="102">
        <v>131031</v>
      </c>
      <c r="I145" s="102">
        <v>44551</v>
      </c>
      <c r="J145" s="102">
        <v>2620</v>
      </c>
      <c r="K145" s="103">
        <v>178202</v>
      </c>
    </row>
    <row r="146" spans="1:11" ht="17.100000000000001" customHeight="1" x14ac:dyDescent="0.25">
      <c r="A146" s="27" t="s">
        <v>625</v>
      </c>
      <c r="B146" s="74" t="s">
        <v>3112</v>
      </c>
      <c r="C146" s="72">
        <v>663000301</v>
      </c>
      <c r="D146" s="70" t="s">
        <v>2942</v>
      </c>
      <c r="E146" s="90">
        <v>2</v>
      </c>
      <c r="F146" s="95">
        <v>0.80600000000000005</v>
      </c>
      <c r="G146" s="139">
        <v>0.53700000000000003</v>
      </c>
      <c r="H146" s="102">
        <v>206070</v>
      </c>
      <c r="I146" s="102">
        <v>70064</v>
      </c>
      <c r="J146" s="102">
        <v>4121</v>
      </c>
      <c r="K146" s="103">
        <v>280255</v>
      </c>
    </row>
    <row r="147" spans="1:11" ht="17.100000000000001" customHeight="1" x14ac:dyDescent="0.25">
      <c r="A147" s="27" t="s">
        <v>629</v>
      </c>
      <c r="B147" s="74" t="s">
        <v>3113</v>
      </c>
      <c r="C147" s="72">
        <v>663000327</v>
      </c>
      <c r="D147" s="70" t="s">
        <v>2943</v>
      </c>
      <c r="E147" s="90">
        <v>3</v>
      </c>
      <c r="F147" s="95">
        <v>0.35</v>
      </c>
      <c r="G147" s="139">
        <v>0.23300000000000001</v>
      </c>
      <c r="H147" s="102">
        <v>89485</v>
      </c>
      <c r="I147" s="102">
        <v>30425</v>
      </c>
      <c r="J147" s="102">
        <v>1789</v>
      </c>
      <c r="K147" s="103">
        <v>121699</v>
      </c>
    </row>
    <row r="148" spans="1:11" ht="17.100000000000001" customHeight="1" x14ac:dyDescent="0.25">
      <c r="A148" s="27" t="s">
        <v>631</v>
      </c>
      <c r="B148" s="74" t="s">
        <v>3114</v>
      </c>
      <c r="C148" s="72">
        <v>663000343</v>
      </c>
      <c r="D148" s="70" t="s">
        <v>2944</v>
      </c>
      <c r="E148" s="90">
        <v>18</v>
      </c>
      <c r="F148" s="95">
        <v>2.29</v>
      </c>
      <c r="G148" s="139">
        <v>1.5269999999999999</v>
      </c>
      <c r="H148" s="102">
        <v>585485</v>
      </c>
      <c r="I148" s="102">
        <v>199065</v>
      </c>
      <c r="J148" s="102">
        <v>11709</v>
      </c>
      <c r="K148" s="103">
        <v>796259</v>
      </c>
    </row>
    <row r="149" spans="1:11" ht="17.100000000000001" customHeight="1" x14ac:dyDescent="0.25">
      <c r="A149" s="27" t="s">
        <v>634</v>
      </c>
      <c r="B149" s="74" t="s">
        <v>3115</v>
      </c>
      <c r="C149" s="72">
        <v>663000360</v>
      </c>
      <c r="D149" s="70" t="s">
        <v>2945</v>
      </c>
      <c r="E149" s="90">
        <v>8</v>
      </c>
      <c r="F149" s="95">
        <v>1.2886</v>
      </c>
      <c r="G149" s="139">
        <v>0.85899999999999999</v>
      </c>
      <c r="H149" s="102">
        <v>329457</v>
      </c>
      <c r="I149" s="102">
        <v>112015</v>
      </c>
      <c r="J149" s="102">
        <v>6589</v>
      </c>
      <c r="K149" s="103">
        <v>448061</v>
      </c>
    </row>
    <row r="150" spans="1:11" ht="17.100000000000001" customHeight="1" x14ac:dyDescent="0.25">
      <c r="A150" s="27" t="s">
        <v>636</v>
      </c>
      <c r="B150" s="74" t="s">
        <v>3116</v>
      </c>
      <c r="C150" s="72">
        <v>663000378</v>
      </c>
      <c r="D150" s="70" t="s">
        <v>2946</v>
      </c>
      <c r="E150" s="90">
        <v>6</v>
      </c>
      <c r="F150" s="95">
        <v>1.5155000000000001</v>
      </c>
      <c r="G150" s="139">
        <v>1.01</v>
      </c>
      <c r="H150" s="102">
        <v>387468</v>
      </c>
      <c r="I150" s="102">
        <v>131739</v>
      </c>
      <c r="J150" s="102">
        <v>7749</v>
      </c>
      <c r="K150" s="103">
        <v>526956</v>
      </c>
    </row>
    <row r="151" spans="1:11" ht="17.100000000000001" customHeight="1" x14ac:dyDescent="0.25">
      <c r="A151" s="27" t="s">
        <v>638</v>
      </c>
      <c r="B151" s="74" t="s">
        <v>3117</v>
      </c>
      <c r="C151" s="72">
        <v>663000394</v>
      </c>
      <c r="D151" s="70" t="s">
        <v>2947</v>
      </c>
      <c r="E151" s="90">
        <v>2</v>
      </c>
      <c r="F151" s="95">
        <v>0.55500000000000005</v>
      </c>
      <c r="G151" s="139">
        <v>0.37</v>
      </c>
      <c r="H151" s="102">
        <v>141897</v>
      </c>
      <c r="I151" s="102">
        <v>48245</v>
      </c>
      <c r="J151" s="102">
        <v>2837</v>
      </c>
      <c r="K151" s="103">
        <v>192979</v>
      </c>
    </row>
    <row r="152" spans="1:11" ht="17.100000000000001" customHeight="1" x14ac:dyDescent="0.25">
      <c r="A152" s="27" t="s">
        <v>640</v>
      </c>
      <c r="B152" s="74" t="s">
        <v>3118</v>
      </c>
      <c r="C152" s="72">
        <v>663103312</v>
      </c>
      <c r="D152" s="70" t="s">
        <v>2948</v>
      </c>
      <c r="E152" s="90">
        <v>1</v>
      </c>
      <c r="F152" s="95">
        <v>0.40300000000000002</v>
      </c>
      <c r="G152" s="139">
        <v>0.26900000000000002</v>
      </c>
      <c r="H152" s="102">
        <v>103035</v>
      </c>
      <c r="I152" s="102">
        <v>35032</v>
      </c>
      <c r="J152" s="102">
        <v>2060</v>
      </c>
      <c r="K152" s="103">
        <v>140127</v>
      </c>
    </row>
    <row r="153" spans="1:11" ht="17.100000000000001" customHeight="1" x14ac:dyDescent="0.25">
      <c r="A153" s="27" t="s">
        <v>644</v>
      </c>
      <c r="B153" s="74" t="s">
        <v>3119</v>
      </c>
      <c r="C153" s="72">
        <v>691002096</v>
      </c>
      <c r="D153" s="70" t="s">
        <v>2949</v>
      </c>
      <c r="E153" s="90">
        <v>2</v>
      </c>
      <c r="F153" s="95">
        <v>0.80600000000000005</v>
      </c>
      <c r="G153" s="139">
        <v>0.53700000000000003</v>
      </c>
      <c r="H153" s="102">
        <v>206070</v>
      </c>
      <c r="I153" s="102">
        <v>70064</v>
      </c>
      <c r="J153" s="102">
        <v>4121</v>
      </c>
      <c r="K153" s="103">
        <v>280255</v>
      </c>
    </row>
    <row r="154" spans="1:11" ht="17.100000000000001" customHeight="1" x14ac:dyDescent="0.25">
      <c r="A154" s="27" t="s">
        <v>646</v>
      </c>
      <c r="B154" s="74" t="s">
        <v>3120</v>
      </c>
      <c r="C154" s="72">
        <v>691002355</v>
      </c>
      <c r="D154" s="70" t="s">
        <v>2950</v>
      </c>
      <c r="E154" s="90">
        <v>2</v>
      </c>
      <c r="F154" s="95">
        <v>0.22800000000000001</v>
      </c>
      <c r="G154" s="139">
        <v>0.152</v>
      </c>
      <c r="H154" s="102">
        <v>58293</v>
      </c>
      <c r="I154" s="102">
        <v>19820</v>
      </c>
      <c r="J154" s="102">
        <v>1165</v>
      </c>
      <c r="K154" s="103">
        <v>79278</v>
      </c>
    </row>
    <row r="155" spans="1:11" ht="17.100000000000001" customHeight="1" x14ac:dyDescent="0.25">
      <c r="A155" s="27" t="s">
        <v>648</v>
      </c>
      <c r="B155" s="74" t="s">
        <v>2951</v>
      </c>
      <c r="C155" s="72">
        <v>691002851</v>
      </c>
      <c r="D155" s="70" t="s">
        <v>2952</v>
      </c>
      <c r="E155" s="90">
        <v>2</v>
      </c>
      <c r="F155" s="95">
        <v>0.16500000000000001</v>
      </c>
      <c r="G155" s="139">
        <v>0.11</v>
      </c>
      <c r="H155" s="102">
        <v>42186</v>
      </c>
      <c r="I155" s="102">
        <v>14343</v>
      </c>
      <c r="J155" s="102">
        <v>843</v>
      </c>
      <c r="K155" s="103">
        <v>57372</v>
      </c>
    </row>
    <row r="156" spans="1:11" ht="17.100000000000001" customHeight="1" x14ac:dyDescent="0.25">
      <c r="A156" s="27" t="s">
        <v>651</v>
      </c>
      <c r="B156" s="74" t="s">
        <v>3121</v>
      </c>
      <c r="C156" s="72">
        <v>691004056</v>
      </c>
      <c r="D156" s="70" t="s">
        <v>2953</v>
      </c>
      <c r="E156" s="90">
        <v>1</v>
      </c>
      <c r="F156" s="95">
        <v>1.61E-2</v>
      </c>
      <c r="G156" s="139">
        <v>1.0999999999999999E-2</v>
      </c>
      <c r="H156" s="102">
        <v>4116</v>
      </c>
      <c r="I156" s="102">
        <v>1399</v>
      </c>
      <c r="J156" s="102">
        <v>82</v>
      </c>
      <c r="K156" s="103">
        <v>5597</v>
      </c>
    </row>
    <row r="157" spans="1:11" ht="17.100000000000001" customHeight="1" x14ac:dyDescent="0.25">
      <c r="A157" s="27" t="s">
        <v>653</v>
      </c>
      <c r="B157" s="74" t="s">
        <v>2954</v>
      </c>
      <c r="C157" s="72">
        <v>691004617</v>
      </c>
      <c r="D157" s="70" t="s">
        <v>2955</v>
      </c>
      <c r="E157" s="90">
        <v>1</v>
      </c>
      <c r="F157" s="95">
        <v>0.371</v>
      </c>
      <c r="G157" s="139">
        <v>0.247</v>
      </c>
      <c r="H157" s="102">
        <v>94854</v>
      </c>
      <c r="I157" s="102">
        <v>32250</v>
      </c>
      <c r="J157" s="102">
        <v>1897</v>
      </c>
      <c r="K157" s="103">
        <v>129001</v>
      </c>
    </row>
    <row r="158" spans="1:11" ht="17.100000000000001" customHeight="1" x14ac:dyDescent="0.25">
      <c r="A158" s="27" t="s">
        <v>655</v>
      </c>
      <c r="B158" s="74" t="s">
        <v>2956</v>
      </c>
      <c r="C158" s="72">
        <v>691005761</v>
      </c>
      <c r="D158" s="70" t="s">
        <v>2957</v>
      </c>
      <c r="E158" s="90">
        <v>1</v>
      </c>
      <c r="F158" s="95">
        <v>0.371</v>
      </c>
      <c r="G158" s="139">
        <v>0.247</v>
      </c>
      <c r="H158" s="102">
        <v>94854</v>
      </c>
      <c r="I158" s="102">
        <v>32250</v>
      </c>
      <c r="J158" s="102">
        <v>1897</v>
      </c>
      <c r="K158" s="103">
        <v>129001</v>
      </c>
    </row>
    <row r="159" spans="1:11" ht="17.100000000000001" customHeight="1" x14ac:dyDescent="0.25">
      <c r="A159" s="27" t="s">
        <v>657</v>
      </c>
      <c r="B159" s="74" t="s">
        <v>2958</v>
      </c>
      <c r="C159" s="72">
        <v>691005788</v>
      </c>
      <c r="D159" s="70" t="s">
        <v>2959</v>
      </c>
      <c r="E159" s="90">
        <v>1</v>
      </c>
      <c r="F159" s="95">
        <v>0.1</v>
      </c>
      <c r="G159" s="139">
        <v>6.7000000000000004E-2</v>
      </c>
      <c r="H159" s="102">
        <v>25567</v>
      </c>
      <c r="I159" s="102">
        <v>8693</v>
      </c>
      <c r="J159" s="102">
        <v>511</v>
      </c>
      <c r="K159" s="103">
        <v>34771</v>
      </c>
    </row>
    <row r="160" spans="1:11" ht="17.100000000000001" customHeight="1" x14ac:dyDescent="0.25">
      <c r="A160" s="27" t="s">
        <v>659</v>
      </c>
      <c r="B160" s="74" t="s">
        <v>2960</v>
      </c>
      <c r="C160" s="72">
        <v>691007161</v>
      </c>
      <c r="D160" s="70" t="s">
        <v>2961</v>
      </c>
      <c r="E160" s="90">
        <v>1</v>
      </c>
      <c r="F160" s="95">
        <v>0.39100000000000001</v>
      </c>
      <c r="G160" s="139">
        <v>0.26100000000000001</v>
      </c>
      <c r="H160" s="102">
        <v>99967</v>
      </c>
      <c r="I160" s="102">
        <v>33989</v>
      </c>
      <c r="J160" s="102">
        <v>1999</v>
      </c>
      <c r="K160" s="103">
        <v>135955</v>
      </c>
    </row>
    <row r="161" spans="1:11" ht="17.100000000000001" customHeight="1" x14ac:dyDescent="0.25">
      <c r="A161" s="27" t="s">
        <v>663</v>
      </c>
      <c r="B161" s="74" t="s">
        <v>3122</v>
      </c>
      <c r="C161" s="72">
        <v>691007241</v>
      </c>
      <c r="D161" s="70" t="s">
        <v>2962</v>
      </c>
      <c r="E161" s="90">
        <v>1</v>
      </c>
      <c r="F161" s="95">
        <v>0.40300000000000002</v>
      </c>
      <c r="G161" s="139">
        <v>0.26900000000000002</v>
      </c>
      <c r="H161" s="102">
        <v>103035</v>
      </c>
      <c r="I161" s="102">
        <v>35032</v>
      </c>
      <c r="J161" s="102">
        <v>2060</v>
      </c>
      <c r="K161" s="103">
        <v>140127</v>
      </c>
    </row>
    <row r="162" spans="1:11" ht="17.100000000000001" customHeight="1" x14ac:dyDescent="0.25">
      <c r="A162" s="27" t="s">
        <v>667</v>
      </c>
      <c r="B162" s="74" t="s">
        <v>3123</v>
      </c>
      <c r="C162" s="72">
        <v>691007675</v>
      </c>
      <c r="D162" s="70" t="s">
        <v>2963</v>
      </c>
      <c r="E162" s="90">
        <v>1</v>
      </c>
      <c r="F162" s="95">
        <v>0.2903</v>
      </c>
      <c r="G162" s="139">
        <v>0.19400000000000001</v>
      </c>
      <c r="H162" s="102">
        <v>74221</v>
      </c>
      <c r="I162" s="102">
        <v>25235</v>
      </c>
      <c r="J162" s="102">
        <v>1484</v>
      </c>
      <c r="K162" s="103">
        <v>100940</v>
      </c>
    </row>
    <row r="163" spans="1:11" ht="17.100000000000001" customHeight="1" x14ac:dyDescent="0.25">
      <c r="A163" s="27" t="s">
        <v>670</v>
      </c>
      <c r="B163" s="74" t="s">
        <v>2964</v>
      </c>
      <c r="C163" s="72">
        <v>691008566</v>
      </c>
      <c r="D163" s="70" t="s">
        <v>2965</v>
      </c>
      <c r="E163" s="90">
        <v>1</v>
      </c>
      <c r="F163" s="95">
        <v>0.371</v>
      </c>
      <c r="G163" s="139">
        <v>0.247</v>
      </c>
      <c r="H163" s="102">
        <v>94854</v>
      </c>
      <c r="I163" s="102">
        <v>32250</v>
      </c>
      <c r="J163" s="102">
        <v>1897</v>
      </c>
      <c r="K163" s="103">
        <v>129001</v>
      </c>
    </row>
    <row r="164" spans="1:11" ht="17.100000000000001" customHeight="1" x14ac:dyDescent="0.25">
      <c r="A164" s="27" t="s">
        <v>674</v>
      </c>
      <c r="B164" s="74" t="s">
        <v>3124</v>
      </c>
      <c r="C164" s="72">
        <v>691008957</v>
      </c>
      <c r="D164" s="70" t="s">
        <v>2966</v>
      </c>
      <c r="E164" s="90">
        <v>1</v>
      </c>
      <c r="F164" s="95">
        <v>0.38700000000000001</v>
      </c>
      <c r="G164" s="139">
        <v>0.25800000000000001</v>
      </c>
      <c r="H164" s="102">
        <v>98944</v>
      </c>
      <c r="I164" s="102">
        <v>33641</v>
      </c>
      <c r="J164" s="102">
        <v>1978</v>
      </c>
      <c r="K164" s="103">
        <v>134563</v>
      </c>
    </row>
    <row r="165" spans="1:11" ht="17.100000000000001" customHeight="1" x14ac:dyDescent="0.25">
      <c r="A165" s="27" t="s">
        <v>676</v>
      </c>
      <c r="B165" s="74" t="s">
        <v>3125</v>
      </c>
      <c r="C165" s="72">
        <v>691009953</v>
      </c>
      <c r="D165" s="70" t="s">
        <v>2967</v>
      </c>
      <c r="E165" s="90">
        <v>1</v>
      </c>
      <c r="F165" s="95">
        <v>0.40300000000000002</v>
      </c>
      <c r="G165" s="139">
        <v>0.26900000000000002</v>
      </c>
      <c r="H165" s="102">
        <v>103035</v>
      </c>
      <c r="I165" s="102">
        <v>35032</v>
      </c>
      <c r="J165" s="102">
        <v>2060</v>
      </c>
      <c r="K165" s="103">
        <v>140127</v>
      </c>
    </row>
    <row r="166" spans="1:11" ht="17.100000000000001" customHeight="1" x14ac:dyDescent="0.25">
      <c r="A166" s="27" t="s">
        <v>679</v>
      </c>
      <c r="B166" s="74" t="s">
        <v>3126</v>
      </c>
      <c r="C166" s="72">
        <v>691011389</v>
      </c>
      <c r="D166" s="70" t="s">
        <v>2968</v>
      </c>
      <c r="E166" s="90">
        <v>1</v>
      </c>
      <c r="F166" s="95">
        <v>0.40300000000000002</v>
      </c>
      <c r="G166" s="139">
        <v>0.26900000000000002</v>
      </c>
      <c r="H166" s="102">
        <v>103035</v>
      </c>
      <c r="I166" s="102">
        <v>35032</v>
      </c>
      <c r="J166" s="102">
        <v>2060</v>
      </c>
      <c r="K166" s="103">
        <v>140127</v>
      </c>
    </row>
    <row r="167" spans="1:11" ht="17.100000000000001" customHeight="1" x14ac:dyDescent="0.25">
      <c r="A167" s="27" t="s">
        <v>681</v>
      </c>
      <c r="B167" s="74" t="s">
        <v>2969</v>
      </c>
      <c r="C167" s="72">
        <v>691011877</v>
      </c>
      <c r="D167" s="70" t="s">
        <v>2970</v>
      </c>
      <c r="E167" s="90">
        <v>1</v>
      </c>
      <c r="F167" s="95">
        <v>0.38700000000000001</v>
      </c>
      <c r="G167" s="139">
        <v>0.25800000000000001</v>
      </c>
      <c r="H167" s="102">
        <v>98944</v>
      </c>
      <c r="I167" s="102">
        <v>33641</v>
      </c>
      <c r="J167" s="102">
        <v>1978</v>
      </c>
      <c r="K167" s="103">
        <v>134563</v>
      </c>
    </row>
    <row r="168" spans="1:11" ht="17.100000000000001" customHeight="1" x14ac:dyDescent="0.25">
      <c r="A168" s="27" t="s">
        <v>683</v>
      </c>
      <c r="B168" s="74" t="s">
        <v>3127</v>
      </c>
      <c r="C168" s="72">
        <v>691012571</v>
      </c>
      <c r="D168" s="70" t="s">
        <v>2971</v>
      </c>
      <c r="E168" s="90">
        <v>1</v>
      </c>
      <c r="F168" s="95">
        <v>0.371</v>
      </c>
      <c r="G168" s="139">
        <v>0.247</v>
      </c>
      <c r="H168" s="102">
        <v>94854</v>
      </c>
      <c r="I168" s="102">
        <v>32250</v>
      </c>
      <c r="J168" s="102">
        <v>1897</v>
      </c>
      <c r="K168" s="103">
        <v>129001</v>
      </c>
    </row>
    <row r="169" spans="1:11" ht="17.100000000000001" customHeight="1" x14ac:dyDescent="0.25">
      <c r="A169" s="27" t="s">
        <v>686</v>
      </c>
      <c r="B169" s="74" t="s">
        <v>3128</v>
      </c>
      <c r="C169" s="72">
        <v>691012792</v>
      </c>
      <c r="D169" s="70" t="s">
        <v>2972</v>
      </c>
      <c r="E169" s="90">
        <v>1</v>
      </c>
      <c r="F169" s="95">
        <v>0.22600000000000001</v>
      </c>
      <c r="G169" s="139">
        <v>0.151</v>
      </c>
      <c r="H169" s="102">
        <v>57782</v>
      </c>
      <c r="I169" s="102">
        <v>19646</v>
      </c>
      <c r="J169" s="102">
        <v>1155</v>
      </c>
      <c r="K169" s="103">
        <v>78583</v>
      </c>
    </row>
    <row r="170" spans="1:11" ht="24" customHeight="1" x14ac:dyDescent="0.3">
      <c r="A170" s="222" t="s">
        <v>295</v>
      </c>
      <c r="B170" s="222"/>
      <c r="C170" s="222"/>
      <c r="D170" s="222"/>
      <c r="E170" s="91">
        <f>SUBTOTAL(109,Tabulka16[Počet tříd v mateřské škole, které dotaci obdrží])</f>
        <v>398</v>
      </c>
      <c r="F170" s="129">
        <f>SUBTOTAL(109,Tabulka16[Úvazky překryvu přímé pedagogické činnosti učitelů, na které je dotace poskytnuta (navýšení úvazků učitelů MŠ potřebných k zajištění cílených překryvů 2,5 hod)])</f>
        <v>103.36030000000002</v>
      </c>
      <c r="G170" s="132">
        <f>SUBTOTAL(109,Tabulka16[Limit počtu učitelů mateřských škol přepočtený na období leden - srpen 2019])</f>
        <v>68.908999999999992</v>
      </c>
      <c r="H170" s="97">
        <f>SUBTOTAL(109,Tabulka16[Platy v Kč])</f>
        <v>26426161</v>
      </c>
      <c r="I170" s="97">
        <f>SUBTOTAL(109,Tabulka16[Zákonné odvody v Kč])</f>
        <v>8984899</v>
      </c>
      <c r="J170" s="97">
        <f>SUBTOTAL(109,Tabulka16[Fond kulturních a sociálních potřeb v Kč])</f>
        <v>528438</v>
      </c>
      <c r="K170" s="92">
        <f>SUBTOTAL(109,Tabulka16[[Poskytnutá dotace celkem v Kč ]])</f>
        <v>35939498</v>
      </c>
    </row>
  </sheetData>
  <mergeCells count="2">
    <mergeCell ref="A170:D170"/>
    <mergeCell ref="A3:C3"/>
  </mergeCells>
  <conditionalFormatting sqref="I4">
    <cfRule type="cellIs" dxfId="174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C58" workbookViewId="0">
      <selection activeCell="G5" sqref="G5:G67"/>
    </sheetView>
  </sheetViews>
  <sheetFormatPr defaultRowHeight="15" x14ac:dyDescent="0.25"/>
  <cols>
    <col min="1" max="1" width="15.7109375" customWidth="1"/>
    <col min="2" max="2" width="78.28515625" customWidth="1"/>
    <col min="3" max="4" width="20.7109375" customWidth="1"/>
    <col min="5" max="5" width="20.7109375" style="89" customWidth="1"/>
    <col min="6" max="6" width="26.7109375" style="98" customWidth="1"/>
    <col min="7" max="7" width="20.7109375" customWidth="1"/>
    <col min="8" max="8" width="20.7109375" style="98" customWidth="1"/>
    <col min="9" max="9" width="20.7109375" customWidth="1"/>
    <col min="10" max="11" width="17.5703125" bestFit="1" customWidth="1"/>
  </cols>
  <sheetData>
    <row r="1" spans="1:11" x14ac:dyDescent="0.25">
      <c r="A1" s="125" t="s">
        <v>3585</v>
      </c>
      <c r="E1" s="124"/>
    </row>
    <row r="2" spans="1:11" x14ac:dyDescent="0.25">
      <c r="A2" s="130" t="s">
        <v>3586</v>
      </c>
      <c r="B2" s="130"/>
      <c r="C2" s="130"/>
      <c r="D2" s="130"/>
      <c r="E2" s="127"/>
    </row>
    <row r="3" spans="1:11" ht="26.25" x14ac:dyDescent="0.4">
      <c r="A3" s="223" t="s">
        <v>3569</v>
      </c>
      <c r="B3" s="223"/>
      <c r="C3" s="223"/>
    </row>
    <row r="4" spans="1:11" ht="10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36" t="s">
        <v>3</v>
      </c>
      <c r="B5" s="35" t="s">
        <v>703</v>
      </c>
      <c r="C5" s="27">
        <v>600065103</v>
      </c>
      <c r="D5" s="33" t="s">
        <v>704</v>
      </c>
      <c r="E5" s="142">
        <v>1</v>
      </c>
      <c r="F5" s="172">
        <v>0.25</v>
      </c>
      <c r="G5" s="143">
        <v>0.16700000000000001</v>
      </c>
      <c r="H5" s="25">
        <v>63918</v>
      </c>
      <c r="I5" s="25">
        <v>21732</v>
      </c>
      <c r="J5" s="25">
        <v>1278</v>
      </c>
      <c r="K5" s="144">
        <v>86928</v>
      </c>
    </row>
    <row r="6" spans="1:11" ht="17.100000000000001" customHeight="1" x14ac:dyDescent="0.25">
      <c r="A6" s="36" t="s">
        <v>6</v>
      </c>
      <c r="B6" s="35" t="s">
        <v>705</v>
      </c>
      <c r="C6" s="27">
        <v>600065189</v>
      </c>
      <c r="D6" s="33" t="s">
        <v>706</v>
      </c>
      <c r="E6" s="142">
        <v>2</v>
      </c>
      <c r="F6" s="172">
        <v>0.7258</v>
      </c>
      <c r="G6" s="143">
        <v>0.48399999999999999</v>
      </c>
      <c r="H6" s="25">
        <v>185566</v>
      </c>
      <c r="I6" s="25">
        <v>63092</v>
      </c>
      <c r="J6" s="25">
        <v>3711</v>
      </c>
      <c r="K6" s="144">
        <v>252369</v>
      </c>
    </row>
    <row r="7" spans="1:11" ht="17.100000000000001" customHeight="1" x14ac:dyDescent="0.25">
      <c r="A7" s="36" t="s">
        <v>9</v>
      </c>
      <c r="B7" s="35" t="s">
        <v>707</v>
      </c>
      <c r="C7" s="27">
        <v>600065251</v>
      </c>
      <c r="D7" s="33" t="s">
        <v>708</v>
      </c>
      <c r="E7" s="142">
        <v>1</v>
      </c>
      <c r="F7" s="172">
        <v>0.1129</v>
      </c>
      <c r="G7" s="143">
        <v>7.4999999999999997E-2</v>
      </c>
      <c r="H7" s="25">
        <v>28865</v>
      </c>
      <c r="I7" s="25">
        <v>9814</v>
      </c>
      <c r="J7" s="25">
        <v>577</v>
      </c>
      <c r="K7" s="144">
        <v>39256</v>
      </c>
    </row>
    <row r="8" spans="1:11" ht="17.100000000000001" customHeight="1" x14ac:dyDescent="0.25">
      <c r="A8" s="36" t="s">
        <v>12</v>
      </c>
      <c r="B8" s="35" t="s">
        <v>709</v>
      </c>
      <c r="C8" s="27">
        <v>600065260</v>
      </c>
      <c r="D8" s="33" t="s">
        <v>710</v>
      </c>
      <c r="E8" s="142">
        <v>1</v>
      </c>
      <c r="F8" s="172">
        <v>0.1129</v>
      </c>
      <c r="G8" s="143">
        <v>7.4999999999999997E-2</v>
      </c>
      <c r="H8" s="25">
        <v>28865</v>
      </c>
      <c r="I8" s="25">
        <v>9814</v>
      </c>
      <c r="J8" s="25">
        <v>577</v>
      </c>
      <c r="K8" s="144">
        <v>39256</v>
      </c>
    </row>
    <row r="9" spans="1:11" ht="17.100000000000001" customHeight="1" x14ac:dyDescent="0.25">
      <c r="A9" s="36" t="s">
        <v>15</v>
      </c>
      <c r="B9" s="35" t="s">
        <v>711</v>
      </c>
      <c r="C9" s="27">
        <v>600065278</v>
      </c>
      <c r="D9" s="33" t="s">
        <v>712</v>
      </c>
      <c r="E9" s="142">
        <v>1</v>
      </c>
      <c r="F9" s="172">
        <v>0.19350000000000001</v>
      </c>
      <c r="G9" s="143">
        <v>0.129</v>
      </c>
      <c r="H9" s="25">
        <v>49472</v>
      </c>
      <c r="I9" s="25">
        <v>16820</v>
      </c>
      <c r="J9" s="25">
        <v>989</v>
      </c>
      <c r="K9" s="144">
        <v>67281</v>
      </c>
    </row>
    <row r="10" spans="1:11" ht="17.100000000000001" customHeight="1" x14ac:dyDescent="0.25">
      <c r="A10" s="36" t="s">
        <v>18</v>
      </c>
      <c r="B10" s="35" t="s">
        <v>713</v>
      </c>
      <c r="C10" s="27">
        <v>600065316</v>
      </c>
      <c r="D10" s="33" t="s">
        <v>714</v>
      </c>
      <c r="E10" s="142">
        <v>1</v>
      </c>
      <c r="F10" s="172">
        <v>0.2903</v>
      </c>
      <c r="G10" s="143">
        <v>0.19400000000000001</v>
      </c>
      <c r="H10" s="25">
        <v>74221</v>
      </c>
      <c r="I10" s="25">
        <v>25235</v>
      </c>
      <c r="J10" s="25">
        <v>1484</v>
      </c>
      <c r="K10" s="144">
        <v>100940</v>
      </c>
    </row>
    <row r="11" spans="1:11" ht="17.100000000000001" customHeight="1" x14ac:dyDescent="0.25">
      <c r="A11" s="36" t="s">
        <v>21</v>
      </c>
      <c r="B11" s="35" t="s">
        <v>715</v>
      </c>
      <c r="C11" s="27">
        <v>600065359</v>
      </c>
      <c r="D11" s="33" t="s">
        <v>716</v>
      </c>
      <c r="E11" s="142">
        <v>1</v>
      </c>
      <c r="F11" s="172">
        <v>0.2097</v>
      </c>
      <c r="G11" s="143">
        <v>0.14000000000000001</v>
      </c>
      <c r="H11" s="25">
        <v>53614</v>
      </c>
      <c r="I11" s="25">
        <v>18229</v>
      </c>
      <c r="J11" s="25">
        <v>1072</v>
      </c>
      <c r="K11" s="144">
        <v>72915</v>
      </c>
    </row>
    <row r="12" spans="1:11" ht="17.100000000000001" customHeight="1" x14ac:dyDescent="0.25">
      <c r="A12" s="27" t="s">
        <v>24</v>
      </c>
      <c r="B12" s="84" t="s">
        <v>717</v>
      </c>
      <c r="C12" s="29">
        <v>600065502</v>
      </c>
      <c r="D12" s="32" t="s">
        <v>718</v>
      </c>
      <c r="E12" s="145">
        <v>1</v>
      </c>
      <c r="F12" s="173">
        <v>0.371</v>
      </c>
      <c r="G12" s="146">
        <v>0.247</v>
      </c>
      <c r="H12" s="25">
        <v>94854</v>
      </c>
      <c r="I12" s="144">
        <v>32250</v>
      </c>
      <c r="J12" s="25">
        <v>1897</v>
      </c>
      <c r="K12" s="144">
        <v>129001</v>
      </c>
    </row>
    <row r="13" spans="1:11" ht="17.100000000000001" customHeight="1" x14ac:dyDescent="0.25">
      <c r="A13" s="36" t="s">
        <v>27</v>
      </c>
      <c r="B13" s="35" t="s">
        <v>719</v>
      </c>
      <c r="C13" s="27">
        <v>600067858</v>
      </c>
      <c r="D13" s="33" t="s">
        <v>720</v>
      </c>
      <c r="E13" s="142">
        <v>1</v>
      </c>
      <c r="F13" s="172">
        <v>0.129</v>
      </c>
      <c r="G13" s="143">
        <v>8.5999999999999993E-2</v>
      </c>
      <c r="H13" s="25">
        <v>32981</v>
      </c>
      <c r="I13" s="25">
        <v>11214</v>
      </c>
      <c r="J13" s="25">
        <v>659</v>
      </c>
      <c r="K13" s="144">
        <v>44854</v>
      </c>
    </row>
    <row r="14" spans="1:11" ht="17.100000000000001" customHeight="1" x14ac:dyDescent="0.25">
      <c r="A14" s="36" t="s">
        <v>30</v>
      </c>
      <c r="B14" s="35" t="s">
        <v>721</v>
      </c>
      <c r="C14" s="27">
        <v>600068005</v>
      </c>
      <c r="D14" s="33" t="s">
        <v>722</v>
      </c>
      <c r="E14" s="142">
        <v>1</v>
      </c>
      <c r="F14" s="172">
        <v>9.6699999999999994E-2</v>
      </c>
      <c r="G14" s="143">
        <v>6.4000000000000001E-2</v>
      </c>
      <c r="H14" s="25">
        <v>24723</v>
      </c>
      <c r="I14" s="25">
        <v>8406</v>
      </c>
      <c r="J14" s="25">
        <v>494</v>
      </c>
      <c r="K14" s="144">
        <v>33623</v>
      </c>
    </row>
    <row r="15" spans="1:11" ht="17.100000000000001" customHeight="1" x14ac:dyDescent="0.25">
      <c r="A15" s="36" t="s">
        <v>33</v>
      </c>
      <c r="B15" s="35" t="s">
        <v>723</v>
      </c>
      <c r="C15" s="27">
        <v>600068358</v>
      </c>
      <c r="D15" s="33" t="s">
        <v>724</v>
      </c>
      <c r="E15" s="142">
        <v>1</v>
      </c>
      <c r="F15" s="172">
        <v>9.6699999999999994E-2</v>
      </c>
      <c r="G15" s="143">
        <v>6.4000000000000001E-2</v>
      </c>
      <c r="H15" s="25">
        <v>24723</v>
      </c>
      <c r="I15" s="25">
        <v>8406</v>
      </c>
      <c r="J15" s="25">
        <v>494</v>
      </c>
      <c r="K15" s="144">
        <v>33623</v>
      </c>
    </row>
    <row r="16" spans="1:11" ht="17.100000000000001" customHeight="1" x14ac:dyDescent="0.25">
      <c r="A16" s="36" t="s">
        <v>36</v>
      </c>
      <c r="B16" s="35" t="s">
        <v>725</v>
      </c>
      <c r="C16" s="27">
        <v>600068722</v>
      </c>
      <c r="D16" s="33" t="s">
        <v>726</v>
      </c>
      <c r="E16" s="142">
        <v>1</v>
      </c>
      <c r="F16" s="172">
        <v>0.40300000000000002</v>
      </c>
      <c r="G16" s="143">
        <v>0.26900000000000002</v>
      </c>
      <c r="H16" s="25">
        <v>103035</v>
      </c>
      <c r="I16" s="25">
        <v>35032</v>
      </c>
      <c r="J16" s="25">
        <v>2060</v>
      </c>
      <c r="K16" s="144">
        <v>140127</v>
      </c>
    </row>
    <row r="17" spans="1:11" ht="17.100000000000001" customHeight="1" x14ac:dyDescent="0.25">
      <c r="A17" s="36" t="s">
        <v>39</v>
      </c>
      <c r="B17" s="35" t="s">
        <v>727</v>
      </c>
      <c r="C17" s="27">
        <v>600068960</v>
      </c>
      <c r="D17" s="33" t="s">
        <v>728</v>
      </c>
      <c r="E17" s="142">
        <v>1</v>
      </c>
      <c r="F17" s="172">
        <v>0.40300000000000002</v>
      </c>
      <c r="G17" s="143">
        <v>0.26900000000000002</v>
      </c>
      <c r="H17" s="25">
        <v>103035</v>
      </c>
      <c r="I17" s="25">
        <v>35032</v>
      </c>
      <c r="J17" s="25">
        <v>2060</v>
      </c>
      <c r="K17" s="144">
        <v>140127</v>
      </c>
    </row>
    <row r="18" spans="1:11" ht="17.100000000000001" customHeight="1" x14ac:dyDescent="0.25">
      <c r="A18" s="36" t="s">
        <v>42</v>
      </c>
      <c r="B18" s="35" t="s">
        <v>729</v>
      </c>
      <c r="C18" s="27">
        <v>600068986</v>
      </c>
      <c r="D18" s="33" t="s">
        <v>730</v>
      </c>
      <c r="E18" s="142">
        <v>2</v>
      </c>
      <c r="F18" s="172">
        <v>0.45</v>
      </c>
      <c r="G18" s="143">
        <v>0.3</v>
      </c>
      <c r="H18" s="25">
        <v>115052</v>
      </c>
      <c r="I18" s="25">
        <v>39118</v>
      </c>
      <c r="J18" s="25">
        <v>2301</v>
      </c>
      <c r="K18" s="144">
        <v>156471</v>
      </c>
    </row>
    <row r="19" spans="1:11" ht="17.100000000000001" customHeight="1" x14ac:dyDescent="0.25">
      <c r="A19" s="36" t="s">
        <v>45</v>
      </c>
      <c r="B19" s="35" t="s">
        <v>731</v>
      </c>
      <c r="C19" s="27">
        <v>600069184</v>
      </c>
      <c r="D19" s="33" t="s">
        <v>732</v>
      </c>
      <c r="E19" s="142">
        <v>5</v>
      </c>
      <c r="F19" s="172">
        <v>0.1216</v>
      </c>
      <c r="G19" s="143">
        <v>8.1000000000000003E-2</v>
      </c>
      <c r="H19" s="25">
        <v>31090</v>
      </c>
      <c r="I19" s="25">
        <v>10571</v>
      </c>
      <c r="J19" s="25">
        <v>621</v>
      </c>
      <c r="K19" s="144">
        <v>42282</v>
      </c>
    </row>
    <row r="20" spans="1:11" ht="17.100000000000001" customHeight="1" x14ac:dyDescent="0.25">
      <c r="A20" s="36" t="s">
        <v>48</v>
      </c>
      <c r="B20" s="35" t="s">
        <v>733</v>
      </c>
      <c r="C20" s="27">
        <v>600069231</v>
      </c>
      <c r="D20" s="33" t="s">
        <v>734</v>
      </c>
      <c r="E20" s="142">
        <v>1</v>
      </c>
      <c r="F20" s="172">
        <v>0.2419</v>
      </c>
      <c r="G20" s="143">
        <v>0.161</v>
      </c>
      <c r="H20" s="25">
        <v>61847</v>
      </c>
      <c r="I20" s="25">
        <v>21028</v>
      </c>
      <c r="J20" s="25">
        <v>1236</v>
      </c>
      <c r="K20" s="144">
        <v>84111</v>
      </c>
    </row>
    <row r="21" spans="1:11" ht="17.100000000000001" customHeight="1" x14ac:dyDescent="0.25">
      <c r="A21" s="36" t="s">
        <v>51</v>
      </c>
      <c r="B21" s="35" t="s">
        <v>735</v>
      </c>
      <c r="C21" s="27">
        <v>600069249</v>
      </c>
      <c r="D21" s="33" t="s">
        <v>736</v>
      </c>
      <c r="E21" s="142">
        <v>1</v>
      </c>
      <c r="F21" s="172">
        <v>0.215</v>
      </c>
      <c r="G21" s="143">
        <v>0.14299999999999999</v>
      </c>
      <c r="H21" s="25">
        <v>54969</v>
      </c>
      <c r="I21" s="25">
        <v>18689</v>
      </c>
      <c r="J21" s="25">
        <v>1099</v>
      </c>
      <c r="K21" s="144">
        <v>74757</v>
      </c>
    </row>
    <row r="22" spans="1:11" ht="17.100000000000001" customHeight="1" x14ac:dyDescent="0.25">
      <c r="A22" s="36" t="s">
        <v>54</v>
      </c>
      <c r="B22" s="35" t="s">
        <v>737</v>
      </c>
      <c r="C22" s="27">
        <v>600069265</v>
      </c>
      <c r="D22" s="33" t="s">
        <v>738</v>
      </c>
      <c r="E22" s="142">
        <v>2</v>
      </c>
      <c r="F22" s="172">
        <v>0.53800000000000003</v>
      </c>
      <c r="G22" s="143">
        <v>0.35899999999999999</v>
      </c>
      <c r="H22" s="25">
        <v>137551</v>
      </c>
      <c r="I22" s="25">
        <v>46767</v>
      </c>
      <c r="J22" s="25">
        <v>2751</v>
      </c>
      <c r="K22" s="144">
        <v>187069</v>
      </c>
    </row>
    <row r="23" spans="1:11" ht="17.100000000000001" customHeight="1" x14ac:dyDescent="0.25">
      <c r="A23" s="36" t="s">
        <v>57</v>
      </c>
      <c r="B23" s="35" t="s">
        <v>739</v>
      </c>
      <c r="C23" s="27">
        <v>600069273</v>
      </c>
      <c r="D23" s="33" t="s">
        <v>740</v>
      </c>
      <c r="E23" s="142">
        <v>1</v>
      </c>
      <c r="F23" s="172">
        <v>0.40300000000000002</v>
      </c>
      <c r="G23" s="143">
        <v>0.26900000000000002</v>
      </c>
      <c r="H23" s="25">
        <v>103035</v>
      </c>
      <c r="I23" s="25">
        <v>35032</v>
      </c>
      <c r="J23" s="25">
        <v>2060</v>
      </c>
      <c r="K23" s="144">
        <v>140127</v>
      </c>
    </row>
    <row r="24" spans="1:11" ht="17.100000000000001" customHeight="1" x14ac:dyDescent="0.25">
      <c r="A24" s="36" t="s">
        <v>60</v>
      </c>
      <c r="B24" s="35" t="s">
        <v>741</v>
      </c>
      <c r="C24" s="27">
        <v>600069427</v>
      </c>
      <c r="D24" s="33" t="s">
        <v>742</v>
      </c>
      <c r="E24" s="142">
        <v>2</v>
      </c>
      <c r="F24" s="172">
        <v>0.53800000000000003</v>
      </c>
      <c r="G24" s="143">
        <v>0.35899999999999999</v>
      </c>
      <c r="H24" s="25">
        <v>137551</v>
      </c>
      <c r="I24" s="25">
        <v>46767</v>
      </c>
      <c r="J24" s="25">
        <v>2751</v>
      </c>
      <c r="K24" s="144">
        <v>187069</v>
      </c>
    </row>
    <row r="25" spans="1:11" ht="17.100000000000001" customHeight="1" x14ac:dyDescent="0.25">
      <c r="A25" s="36" t="s">
        <v>63</v>
      </c>
      <c r="B25" s="35" t="s">
        <v>743</v>
      </c>
      <c r="C25" s="27">
        <v>600069702</v>
      </c>
      <c r="D25" s="33" t="s">
        <v>744</v>
      </c>
      <c r="E25" s="142">
        <v>1</v>
      </c>
      <c r="F25" s="172">
        <v>0.3226</v>
      </c>
      <c r="G25" s="143">
        <v>0.215</v>
      </c>
      <c r="H25" s="25">
        <v>82479</v>
      </c>
      <c r="I25" s="25">
        <v>28043</v>
      </c>
      <c r="J25" s="25">
        <v>1649</v>
      </c>
      <c r="K25" s="144">
        <v>112171</v>
      </c>
    </row>
    <row r="26" spans="1:11" ht="17.100000000000001" customHeight="1" x14ac:dyDescent="0.25">
      <c r="A26" s="36" t="s">
        <v>66</v>
      </c>
      <c r="B26" s="35" t="s">
        <v>745</v>
      </c>
      <c r="C26" s="27">
        <v>600069869</v>
      </c>
      <c r="D26" s="33" t="s">
        <v>746</v>
      </c>
      <c r="E26" s="142">
        <v>1</v>
      </c>
      <c r="F26" s="172">
        <v>2.8299999999999999E-2</v>
      </c>
      <c r="G26" s="143">
        <v>1.9E-2</v>
      </c>
      <c r="H26" s="25">
        <v>7235</v>
      </c>
      <c r="I26" s="25">
        <v>2460</v>
      </c>
      <c r="J26" s="25">
        <v>144</v>
      </c>
      <c r="K26" s="144">
        <v>9839</v>
      </c>
    </row>
    <row r="27" spans="1:11" ht="17.100000000000001" customHeight="1" x14ac:dyDescent="0.25">
      <c r="A27" s="36" t="s">
        <v>69</v>
      </c>
      <c r="B27" s="35" t="s">
        <v>747</v>
      </c>
      <c r="C27" s="27">
        <v>600069907</v>
      </c>
      <c r="D27" s="33" t="s">
        <v>748</v>
      </c>
      <c r="E27" s="142">
        <v>1</v>
      </c>
      <c r="F27" s="172">
        <v>0.28999999999999998</v>
      </c>
      <c r="G27" s="143">
        <v>0.193</v>
      </c>
      <c r="H27" s="25">
        <v>74144</v>
      </c>
      <c r="I27" s="25">
        <v>25209</v>
      </c>
      <c r="J27" s="25">
        <v>1482</v>
      </c>
      <c r="K27" s="144">
        <v>100835</v>
      </c>
    </row>
    <row r="28" spans="1:11" ht="17.100000000000001" customHeight="1" x14ac:dyDescent="0.25">
      <c r="A28" s="36" t="s">
        <v>72</v>
      </c>
      <c r="B28" s="35" t="s">
        <v>749</v>
      </c>
      <c r="C28" s="27">
        <v>600069915</v>
      </c>
      <c r="D28" s="33" t="s">
        <v>750</v>
      </c>
      <c r="E28" s="142">
        <v>1</v>
      </c>
      <c r="F28" s="172">
        <v>0.129</v>
      </c>
      <c r="G28" s="143">
        <v>8.5999999999999993E-2</v>
      </c>
      <c r="H28" s="25">
        <v>32981</v>
      </c>
      <c r="I28" s="25">
        <v>11214</v>
      </c>
      <c r="J28" s="25">
        <v>659</v>
      </c>
      <c r="K28" s="144">
        <v>44854</v>
      </c>
    </row>
    <row r="29" spans="1:11" ht="17.100000000000001" customHeight="1" x14ac:dyDescent="0.25">
      <c r="A29" s="36" t="s">
        <v>75</v>
      </c>
      <c r="B29" s="35" t="s">
        <v>751</v>
      </c>
      <c r="C29" s="27">
        <v>600070042</v>
      </c>
      <c r="D29" s="33" t="s">
        <v>752</v>
      </c>
      <c r="E29" s="142">
        <v>1</v>
      </c>
      <c r="F29" s="172">
        <v>0.371</v>
      </c>
      <c r="G29" s="143">
        <v>0.247</v>
      </c>
      <c r="H29" s="25">
        <v>94854</v>
      </c>
      <c r="I29" s="25">
        <v>32250</v>
      </c>
      <c r="J29" s="25">
        <v>1897</v>
      </c>
      <c r="K29" s="144">
        <v>129001</v>
      </c>
    </row>
    <row r="30" spans="1:11" ht="17.100000000000001" customHeight="1" x14ac:dyDescent="0.25">
      <c r="A30" s="36" t="s">
        <v>78</v>
      </c>
      <c r="B30" s="35" t="s">
        <v>753</v>
      </c>
      <c r="C30" s="27">
        <v>600070069</v>
      </c>
      <c r="D30" s="33" t="s">
        <v>754</v>
      </c>
      <c r="E30" s="142">
        <v>1</v>
      </c>
      <c r="F30" s="172">
        <v>4.0399999999999998E-2</v>
      </c>
      <c r="G30" s="143">
        <v>2.7E-2</v>
      </c>
      <c r="H30" s="25">
        <v>10329</v>
      </c>
      <c r="I30" s="25">
        <v>3512</v>
      </c>
      <c r="J30" s="25">
        <v>206</v>
      </c>
      <c r="K30" s="144">
        <v>14047</v>
      </c>
    </row>
    <row r="31" spans="1:11" ht="17.100000000000001" customHeight="1" x14ac:dyDescent="0.25">
      <c r="A31" s="36" t="s">
        <v>81</v>
      </c>
      <c r="B31" s="35" t="s">
        <v>755</v>
      </c>
      <c r="C31" s="27">
        <v>600070077</v>
      </c>
      <c r="D31" s="33" t="s">
        <v>756</v>
      </c>
      <c r="E31" s="142">
        <v>1</v>
      </c>
      <c r="F31" s="172">
        <v>0.2903</v>
      </c>
      <c r="G31" s="143">
        <v>0.19400000000000001</v>
      </c>
      <c r="H31" s="25">
        <v>74221</v>
      </c>
      <c r="I31" s="25">
        <v>25235</v>
      </c>
      <c r="J31" s="25">
        <v>1484</v>
      </c>
      <c r="K31" s="144">
        <v>100940</v>
      </c>
    </row>
    <row r="32" spans="1:11" ht="17.100000000000001" customHeight="1" x14ac:dyDescent="0.25">
      <c r="A32" s="36" t="s">
        <v>84</v>
      </c>
      <c r="B32" s="35" t="s">
        <v>757</v>
      </c>
      <c r="C32" s="27">
        <v>600070191</v>
      </c>
      <c r="D32" s="33" t="s">
        <v>758</v>
      </c>
      <c r="E32" s="142">
        <v>1</v>
      </c>
      <c r="F32" s="172">
        <v>0.3871</v>
      </c>
      <c r="G32" s="143">
        <v>0.25800000000000001</v>
      </c>
      <c r="H32" s="25">
        <v>98970</v>
      </c>
      <c r="I32" s="25">
        <v>33650</v>
      </c>
      <c r="J32" s="25">
        <v>1979</v>
      </c>
      <c r="K32" s="144">
        <v>134599</v>
      </c>
    </row>
    <row r="33" spans="1:11" ht="17.100000000000001" customHeight="1" x14ac:dyDescent="0.25">
      <c r="A33" s="36" t="s">
        <v>87</v>
      </c>
      <c r="B33" s="35" t="s">
        <v>759</v>
      </c>
      <c r="C33" s="27">
        <v>600070239</v>
      </c>
      <c r="D33" s="33" t="s">
        <v>760</v>
      </c>
      <c r="E33" s="142">
        <v>1</v>
      </c>
      <c r="F33" s="172">
        <v>8.0199999999999994E-2</v>
      </c>
      <c r="G33" s="143">
        <v>5.2999999999999999E-2</v>
      </c>
      <c r="H33" s="25">
        <v>20505</v>
      </c>
      <c r="I33" s="25">
        <v>6972</v>
      </c>
      <c r="J33" s="25">
        <v>410</v>
      </c>
      <c r="K33" s="144">
        <v>27887</v>
      </c>
    </row>
    <row r="34" spans="1:11" ht="17.100000000000001" customHeight="1" x14ac:dyDescent="0.25">
      <c r="A34" s="36" t="s">
        <v>90</v>
      </c>
      <c r="B34" s="35" t="s">
        <v>761</v>
      </c>
      <c r="C34" s="27">
        <v>600070719</v>
      </c>
      <c r="D34" s="33" t="s">
        <v>762</v>
      </c>
      <c r="E34" s="142">
        <v>1</v>
      </c>
      <c r="F34" s="172">
        <v>0.27400000000000002</v>
      </c>
      <c r="G34" s="143">
        <v>0.183</v>
      </c>
      <c r="H34" s="25">
        <v>70054</v>
      </c>
      <c r="I34" s="25">
        <v>23818</v>
      </c>
      <c r="J34" s="25">
        <v>1401</v>
      </c>
      <c r="K34" s="144">
        <v>95273</v>
      </c>
    </row>
    <row r="35" spans="1:11" ht="17.100000000000001" customHeight="1" x14ac:dyDescent="0.25">
      <c r="A35" s="36" t="s">
        <v>93</v>
      </c>
      <c r="B35" s="35" t="s">
        <v>763</v>
      </c>
      <c r="C35" s="27">
        <v>600070743</v>
      </c>
      <c r="D35" s="33" t="s">
        <v>764</v>
      </c>
      <c r="E35" s="142">
        <v>1</v>
      </c>
      <c r="F35" s="172">
        <v>0.40300000000000002</v>
      </c>
      <c r="G35" s="143">
        <v>0.26900000000000002</v>
      </c>
      <c r="H35" s="25">
        <v>103035</v>
      </c>
      <c r="I35" s="25">
        <v>35032</v>
      </c>
      <c r="J35" s="25">
        <v>2060</v>
      </c>
      <c r="K35" s="144">
        <v>140127</v>
      </c>
    </row>
    <row r="36" spans="1:11" ht="17.100000000000001" customHeight="1" x14ac:dyDescent="0.25">
      <c r="A36" s="36" t="s">
        <v>96</v>
      </c>
      <c r="B36" s="35" t="s">
        <v>765</v>
      </c>
      <c r="C36" s="27">
        <v>600070760</v>
      </c>
      <c r="D36" s="33" t="s">
        <v>766</v>
      </c>
      <c r="E36" s="142">
        <v>2</v>
      </c>
      <c r="F36" s="172">
        <v>0.1774</v>
      </c>
      <c r="G36" s="143">
        <v>0.11799999999999999</v>
      </c>
      <c r="H36" s="25">
        <v>45356</v>
      </c>
      <c r="I36" s="25">
        <v>15421</v>
      </c>
      <c r="J36" s="25">
        <v>907</v>
      </c>
      <c r="K36" s="144">
        <v>61684</v>
      </c>
    </row>
    <row r="37" spans="1:11" ht="17.100000000000001" customHeight="1" x14ac:dyDescent="0.25">
      <c r="A37" s="36" t="s">
        <v>99</v>
      </c>
      <c r="B37" s="35" t="s">
        <v>767</v>
      </c>
      <c r="C37" s="27">
        <v>600070786</v>
      </c>
      <c r="D37" s="33" t="s">
        <v>768</v>
      </c>
      <c r="E37" s="142">
        <v>2</v>
      </c>
      <c r="F37" s="172">
        <v>0.3548</v>
      </c>
      <c r="G37" s="143">
        <v>0.23699999999999999</v>
      </c>
      <c r="H37" s="25">
        <v>90712</v>
      </c>
      <c r="I37" s="25">
        <v>30842</v>
      </c>
      <c r="J37" s="25">
        <v>1814</v>
      </c>
      <c r="K37" s="144">
        <v>123368</v>
      </c>
    </row>
    <row r="38" spans="1:11" ht="17.100000000000001" customHeight="1" x14ac:dyDescent="0.25">
      <c r="A38" s="36" t="s">
        <v>102</v>
      </c>
      <c r="B38" s="35" t="s">
        <v>769</v>
      </c>
      <c r="C38" s="27">
        <v>600070832</v>
      </c>
      <c r="D38" s="33" t="s">
        <v>770</v>
      </c>
      <c r="E38" s="142">
        <v>2</v>
      </c>
      <c r="F38" s="172">
        <v>0.41</v>
      </c>
      <c r="G38" s="143">
        <v>0.27300000000000002</v>
      </c>
      <c r="H38" s="25">
        <v>104825</v>
      </c>
      <c r="I38" s="25">
        <v>35641</v>
      </c>
      <c r="J38" s="25">
        <v>2096</v>
      </c>
      <c r="K38" s="144">
        <v>142562</v>
      </c>
    </row>
    <row r="39" spans="1:11" ht="17.100000000000001" customHeight="1" x14ac:dyDescent="0.25">
      <c r="A39" s="36" t="s">
        <v>105</v>
      </c>
      <c r="B39" s="35" t="s">
        <v>771</v>
      </c>
      <c r="C39" s="27">
        <v>600070859</v>
      </c>
      <c r="D39" s="33" t="s">
        <v>772</v>
      </c>
      <c r="E39" s="142">
        <v>1</v>
      </c>
      <c r="F39" s="172">
        <v>0.2903</v>
      </c>
      <c r="G39" s="143">
        <v>0.19400000000000001</v>
      </c>
      <c r="H39" s="25">
        <v>74221</v>
      </c>
      <c r="I39" s="25">
        <v>25235</v>
      </c>
      <c r="J39" s="25">
        <v>1484</v>
      </c>
      <c r="K39" s="144">
        <v>100940</v>
      </c>
    </row>
    <row r="40" spans="1:11" ht="17.100000000000001" customHeight="1" x14ac:dyDescent="0.25">
      <c r="A40" s="36" t="s">
        <v>108</v>
      </c>
      <c r="B40" s="35" t="s">
        <v>773</v>
      </c>
      <c r="C40" s="27">
        <v>600070964</v>
      </c>
      <c r="D40" s="33" t="s">
        <v>774</v>
      </c>
      <c r="E40" s="142">
        <v>1</v>
      </c>
      <c r="F40" s="172">
        <v>0.40300000000000002</v>
      </c>
      <c r="G40" s="143">
        <v>0.26900000000000002</v>
      </c>
      <c r="H40" s="25">
        <v>103035</v>
      </c>
      <c r="I40" s="25">
        <v>35032</v>
      </c>
      <c r="J40" s="25">
        <v>2060</v>
      </c>
      <c r="K40" s="144">
        <v>140127</v>
      </c>
    </row>
    <row r="41" spans="1:11" ht="17.100000000000001" customHeight="1" x14ac:dyDescent="0.25">
      <c r="A41" s="36" t="s">
        <v>111</v>
      </c>
      <c r="B41" s="35" t="s">
        <v>775</v>
      </c>
      <c r="C41" s="27">
        <v>600071464</v>
      </c>
      <c r="D41" s="33" t="s">
        <v>776</v>
      </c>
      <c r="E41" s="142">
        <v>1</v>
      </c>
      <c r="F41" s="172">
        <v>3.2300000000000002E-2</v>
      </c>
      <c r="G41" s="143">
        <v>2.1999999999999999E-2</v>
      </c>
      <c r="H41" s="25">
        <v>8258</v>
      </c>
      <c r="I41" s="25">
        <v>2808</v>
      </c>
      <c r="J41" s="25">
        <v>165</v>
      </c>
      <c r="K41" s="144">
        <v>11231</v>
      </c>
    </row>
    <row r="42" spans="1:11" ht="17.100000000000001" customHeight="1" x14ac:dyDescent="0.25">
      <c r="A42" s="36" t="s">
        <v>114</v>
      </c>
      <c r="B42" s="35" t="s">
        <v>777</v>
      </c>
      <c r="C42" s="27">
        <v>600071634</v>
      </c>
      <c r="D42" s="33" t="s">
        <v>778</v>
      </c>
      <c r="E42" s="142">
        <v>1</v>
      </c>
      <c r="F42" s="172">
        <v>0.3</v>
      </c>
      <c r="G42" s="143">
        <v>0.2</v>
      </c>
      <c r="H42" s="25">
        <v>76701</v>
      </c>
      <c r="I42" s="25">
        <v>26078</v>
      </c>
      <c r="J42" s="25">
        <v>1534</v>
      </c>
      <c r="K42" s="144">
        <v>104313</v>
      </c>
    </row>
    <row r="43" spans="1:11" ht="17.100000000000001" customHeight="1" x14ac:dyDescent="0.25">
      <c r="A43" s="36" t="s">
        <v>117</v>
      </c>
      <c r="B43" s="35" t="s">
        <v>779</v>
      </c>
      <c r="C43" s="27">
        <v>600073408</v>
      </c>
      <c r="D43" s="33" t="s">
        <v>780</v>
      </c>
      <c r="E43" s="142">
        <v>2</v>
      </c>
      <c r="F43" s="172">
        <v>0.3</v>
      </c>
      <c r="G43" s="143">
        <v>0.2</v>
      </c>
      <c r="H43" s="25">
        <v>76701</v>
      </c>
      <c r="I43" s="25">
        <v>26078</v>
      </c>
      <c r="J43" s="25">
        <v>1534</v>
      </c>
      <c r="K43" s="144">
        <v>104313</v>
      </c>
    </row>
    <row r="44" spans="1:11" ht="17.100000000000001" customHeight="1" x14ac:dyDescent="0.25">
      <c r="A44" s="36" t="s">
        <v>120</v>
      </c>
      <c r="B44" s="35" t="s">
        <v>781</v>
      </c>
      <c r="C44" s="27">
        <v>600073700</v>
      </c>
      <c r="D44" s="33" t="s">
        <v>782</v>
      </c>
      <c r="E44" s="142">
        <v>1</v>
      </c>
      <c r="F44" s="172">
        <v>0.40300000000000002</v>
      </c>
      <c r="G44" s="143">
        <v>0.26900000000000002</v>
      </c>
      <c r="H44" s="25">
        <v>103035</v>
      </c>
      <c r="I44" s="25">
        <v>35032</v>
      </c>
      <c r="J44" s="25">
        <v>2060</v>
      </c>
      <c r="K44" s="144">
        <v>140127</v>
      </c>
    </row>
    <row r="45" spans="1:11" ht="17.100000000000001" customHeight="1" x14ac:dyDescent="0.25">
      <c r="A45" s="36" t="s">
        <v>123</v>
      </c>
      <c r="B45" s="35" t="s">
        <v>783</v>
      </c>
      <c r="C45" s="27">
        <v>600073823</v>
      </c>
      <c r="D45" s="33" t="s">
        <v>784</v>
      </c>
      <c r="E45" s="142">
        <v>1</v>
      </c>
      <c r="F45" s="172">
        <v>0.28999999999999998</v>
      </c>
      <c r="G45" s="143">
        <v>0.193</v>
      </c>
      <c r="H45" s="25">
        <v>74144</v>
      </c>
      <c r="I45" s="25">
        <v>25209</v>
      </c>
      <c r="J45" s="25">
        <v>1482</v>
      </c>
      <c r="K45" s="144">
        <v>100835</v>
      </c>
    </row>
    <row r="46" spans="1:11" ht="17.100000000000001" customHeight="1" x14ac:dyDescent="0.25">
      <c r="A46" s="36" t="s">
        <v>126</v>
      </c>
      <c r="B46" s="35" t="s">
        <v>785</v>
      </c>
      <c r="C46" s="27">
        <v>600073955</v>
      </c>
      <c r="D46" s="33" t="s">
        <v>786</v>
      </c>
      <c r="E46" s="142">
        <v>1</v>
      </c>
      <c r="F46" s="172">
        <v>0.38700000000000001</v>
      </c>
      <c r="G46" s="143">
        <v>0.25800000000000001</v>
      </c>
      <c r="H46" s="25">
        <v>98944</v>
      </c>
      <c r="I46" s="25">
        <v>33641</v>
      </c>
      <c r="J46" s="25">
        <v>1978</v>
      </c>
      <c r="K46" s="144">
        <v>134563</v>
      </c>
    </row>
    <row r="47" spans="1:11" ht="17.100000000000001" customHeight="1" x14ac:dyDescent="0.25">
      <c r="A47" s="36" t="s">
        <v>129</v>
      </c>
      <c r="B47" s="35" t="s">
        <v>787</v>
      </c>
      <c r="C47" s="27">
        <v>650013620</v>
      </c>
      <c r="D47" s="33" t="s">
        <v>788</v>
      </c>
      <c r="E47" s="142">
        <v>1</v>
      </c>
      <c r="F47" s="172">
        <v>0.1</v>
      </c>
      <c r="G47" s="143">
        <v>6.7000000000000004E-2</v>
      </c>
      <c r="H47" s="25">
        <v>25567</v>
      </c>
      <c r="I47" s="25">
        <v>8693</v>
      </c>
      <c r="J47" s="25">
        <v>511</v>
      </c>
      <c r="K47" s="144">
        <v>34771</v>
      </c>
    </row>
    <row r="48" spans="1:11" ht="17.100000000000001" customHeight="1" x14ac:dyDescent="0.25">
      <c r="A48" s="36" t="s">
        <v>132</v>
      </c>
      <c r="B48" s="35" t="s">
        <v>789</v>
      </c>
      <c r="C48" s="27">
        <v>650014901</v>
      </c>
      <c r="D48" s="33" t="s">
        <v>790</v>
      </c>
      <c r="E48" s="142">
        <v>1</v>
      </c>
      <c r="F48" s="172">
        <v>0.2903</v>
      </c>
      <c r="G48" s="143">
        <v>0.19400000000000001</v>
      </c>
      <c r="H48" s="25">
        <v>74221</v>
      </c>
      <c r="I48" s="25">
        <v>25235</v>
      </c>
      <c r="J48" s="25">
        <v>1484</v>
      </c>
      <c r="K48" s="144">
        <v>100940</v>
      </c>
    </row>
    <row r="49" spans="1:11" ht="17.100000000000001" customHeight="1" x14ac:dyDescent="0.25">
      <c r="A49" s="36" t="s">
        <v>135</v>
      </c>
      <c r="B49" s="35" t="s">
        <v>791</v>
      </c>
      <c r="C49" s="27">
        <v>650032063</v>
      </c>
      <c r="D49" s="33" t="s">
        <v>792</v>
      </c>
      <c r="E49" s="142">
        <v>1</v>
      </c>
      <c r="F49" s="172">
        <v>0.1613</v>
      </c>
      <c r="G49" s="143">
        <v>0.108</v>
      </c>
      <c r="H49" s="25">
        <v>41240</v>
      </c>
      <c r="I49" s="25">
        <v>14022</v>
      </c>
      <c r="J49" s="25">
        <v>824</v>
      </c>
      <c r="K49" s="144">
        <v>56086</v>
      </c>
    </row>
    <row r="50" spans="1:11" ht="17.100000000000001" customHeight="1" x14ac:dyDescent="0.25">
      <c r="A50" s="36" t="s">
        <v>138</v>
      </c>
      <c r="B50" s="35" t="s">
        <v>793</v>
      </c>
      <c r="C50" s="27">
        <v>650032756</v>
      </c>
      <c r="D50" s="33" t="s">
        <v>794</v>
      </c>
      <c r="E50" s="142">
        <v>2</v>
      </c>
      <c r="F50" s="172">
        <v>0.65300000000000002</v>
      </c>
      <c r="G50" s="143">
        <v>0.435</v>
      </c>
      <c r="H50" s="25">
        <v>166953</v>
      </c>
      <c r="I50" s="25">
        <v>56764</v>
      </c>
      <c r="J50" s="25">
        <v>3339</v>
      </c>
      <c r="K50" s="144">
        <v>227056</v>
      </c>
    </row>
    <row r="51" spans="1:11" ht="17.100000000000001" customHeight="1" x14ac:dyDescent="0.25">
      <c r="A51" s="36" t="s">
        <v>141</v>
      </c>
      <c r="B51" s="35" t="s">
        <v>795</v>
      </c>
      <c r="C51" s="27">
        <v>650033469</v>
      </c>
      <c r="D51" s="33" t="s">
        <v>796</v>
      </c>
      <c r="E51" s="142">
        <v>1</v>
      </c>
      <c r="F51" s="172">
        <v>0.3226</v>
      </c>
      <c r="G51" s="143">
        <v>0.215</v>
      </c>
      <c r="H51" s="25">
        <v>82479</v>
      </c>
      <c r="I51" s="25">
        <v>28043</v>
      </c>
      <c r="J51" s="25">
        <v>1649</v>
      </c>
      <c r="K51" s="144">
        <v>112171</v>
      </c>
    </row>
    <row r="52" spans="1:11" ht="17.100000000000001" customHeight="1" x14ac:dyDescent="0.25">
      <c r="A52" s="36" t="s">
        <v>144</v>
      </c>
      <c r="B52" s="35" t="s">
        <v>797</v>
      </c>
      <c r="C52" s="27">
        <v>650049179</v>
      </c>
      <c r="D52" s="33" t="s">
        <v>798</v>
      </c>
      <c r="E52" s="142">
        <v>1</v>
      </c>
      <c r="F52" s="172">
        <v>9.6799999999999997E-2</v>
      </c>
      <c r="G52" s="143">
        <v>6.5000000000000002E-2</v>
      </c>
      <c r="H52" s="25">
        <v>24749</v>
      </c>
      <c r="I52" s="25">
        <v>8415</v>
      </c>
      <c r="J52" s="25">
        <v>494</v>
      </c>
      <c r="K52" s="144">
        <v>33658</v>
      </c>
    </row>
    <row r="53" spans="1:11" ht="17.100000000000001" customHeight="1" x14ac:dyDescent="0.25">
      <c r="A53" s="36" t="s">
        <v>147</v>
      </c>
      <c r="B53" s="35" t="s">
        <v>799</v>
      </c>
      <c r="C53" s="27">
        <v>650049306</v>
      </c>
      <c r="D53" s="33" t="s">
        <v>800</v>
      </c>
      <c r="E53" s="142">
        <v>1</v>
      </c>
      <c r="F53" s="172">
        <v>6.4500000000000002E-2</v>
      </c>
      <c r="G53" s="143">
        <v>4.2999999999999997E-2</v>
      </c>
      <c r="H53" s="25">
        <v>16491</v>
      </c>
      <c r="I53" s="25">
        <v>5607</v>
      </c>
      <c r="J53" s="25">
        <v>329</v>
      </c>
      <c r="K53" s="144">
        <v>22427</v>
      </c>
    </row>
    <row r="54" spans="1:11" ht="17.100000000000001" customHeight="1" x14ac:dyDescent="0.25">
      <c r="A54" s="36" t="s">
        <v>150</v>
      </c>
      <c r="B54" s="35" t="s">
        <v>801</v>
      </c>
      <c r="C54" s="27">
        <v>650049501</v>
      </c>
      <c r="D54" s="33" t="s">
        <v>802</v>
      </c>
      <c r="E54" s="142">
        <v>2</v>
      </c>
      <c r="F54" s="172">
        <v>0.23</v>
      </c>
      <c r="G54" s="143">
        <v>0.153</v>
      </c>
      <c r="H54" s="25">
        <v>58804</v>
      </c>
      <c r="I54" s="25">
        <v>19993</v>
      </c>
      <c r="J54" s="25">
        <v>1176</v>
      </c>
      <c r="K54" s="144">
        <v>79973</v>
      </c>
    </row>
    <row r="55" spans="1:11" ht="17.100000000000001" customHeight="1" x14ac:dyDescent="0.25">
      <c r="A55" s="36" t="s">
        <v>153</v>
      </c>
      <c r="B55" s="35" t="s">
        <v>803</v>
      </c>
      <c r="C55" s="27">
        <v>650049624</v>
      </c>
      <c r="D55" s="33" t="s">
        <v>804</v>
      </c>
      <c r="E55" s="142">
        <v>1</v>
      </c>
      <c r="F55" s="172">
        <v>6.4500000000000002E-2</v>
      </c>
      <c r="G55" s="143">
        <v>4.2999999999999997E-2</v>
      </c>
      <c r="H55" s="25">
        <v>16491</v>
      </c>
      <c r="I55" s="25">
        <v>5607</v>
      </c>
      <c r="J55" s="25">
        <v>329</v>
      </c>
      <c r="K55" s="144">
        <v>22427</v>
      </c>
    </row>
    <row r="56" spans="1:11" ht="17.100000000000001" customHeight="1" x14ac:dyDescent="0.25">
      <c r="A56" s="36" t="s">
        <v>156</v>
      </c>
      <c r="B56" s="35" t="s">
        <v>805</v>
      </c>
      <c r="C56" s="27">
        <v>650053486</v>
      </c>
      <c r="D56" s="33" t="s">
        <v>806</v>
      </c>
      <c r="E56" s="142">
        <v>1</v>
      </c>
      <c r="F56" s="172">
        <v>0.3871</v>
      </c>
      <c r="G56" s="143">
        <v>0.25800000000000001</v>
      </c>
      <c r="H56" s="25">
        <v>98970</v>
      </c>
      <c r="I56" s="25">
        <v>33650</v>
      </c>
      <c r="J56" s="25">
        <v>1979</v>
      </c>
      <c r="K56" s="144">
        <v>134599</v>
      </c>
    </row>
    <row r="57" spans="1:11" ht="17.100000000000001" customHeight="1" x14ac:dyDescent="0.25">
      <c r="A57" s="36" t="s">
        <v>159</v>
      </c>
      <c r="B57" s="35" t="s">
        <v>807</v>
      </c>
      <c r="C57" s="27">
        <v>650055390</v>
      </c>
      <c r="D57" s="33" t="s">
        <v>808</v>
      </c>
      <c r="E57" s="142">
        <v>2</v>
      </c>
      <c r="F57" s="172">
        <v>0.5</v>
      </c>
      <c r="G57" s="143">
        <v>0.33300000000000002</v>
      </c>
      <c r="H57" s="25">
        <v>127835</v>
      </c>
      <c r="I57" s="25">
        <v>43464</v>
      </c>
      <c r="J57" s="25">
        <v>2556</v>
      </c>
      <c r="K57" s="144">
        <v>173855</v>
      </c>
    </row>
    <row r="58" spans="1:11" ht="17.100000000000001" customHeight="1" x14ac:dyDescent="0.25">
      <c r="A58" s="36" t="s">
        <v>162</v>
      </c>
      <c r="B58" s="35" t="s">
        <v>809</v>
      </c>
      <c r="C58" s="27">
        <v>650055926</v>
      </c>
      <c r="D58" s="33" t="s">
        <v>810</v>
      </c>
      <c r="E58" s="142">
        <v>1</v>
      </c>
      <c r="F58" s="172">
        <v>8.7599999999999997E-2</v>
      </c>
      <c r="G58" s="143">
        <v>5.8000000000000003E-2</v>
      </c>
      <c r="H58" s="25">
        <v>22397</v>
      </c>
      <c r="I58" s="25">
        <v>7615</v>
      </c>
      <c r="J58" s="25">
        <v>447</v>
      </c>
      <c r="K58" s="144">
        <v>30459</v>
      </c>
    </row>
    <row r="59" spans="1:11" ht="17.100000000000001" customHeight="1" x14ac:dyDescent="0.25">
      <c r="A59" s="36" t="s">
        <v>165</v>
      </c>
      <c r="B59" s="35" t="s">
        <v>811</v>
      </c>
      <c r="C59" s="27">
        <v>650059743</v>
      </c>
      <c r="D59" s="33" t="s">
        <v>812</v>
      </c>
      <c r="E59" s="142">
        <v>1</v>
      </c>
      <c r="F59" s="172">
        <v>0.40300000000000002</v>
      </c>
      <c r="G59" s="143">
        <v>0.26900000000000002</v>
      </c>
      <c r="H59" s="25">
        <v>103035</v>
      </c>
      <c r="I59" s="25">
        <v>35032</v>
      </c>
      <c r="J59" s="25">
        <v>2060</v>
      </c>
      <c r="K59" s="144">
        <v>140127</v>
      </c>
    </row>
    <row r="60" spans="1:11" ht="17.100000000000001" customHeight="1" x14ac:dyDescent="0.25">
      <c r="A60" s="36" t="s">
        <v>168</v>
      </c>
      <c r="B60" s="35" t="s">
        <v>813</v>
      </c>
      <c r="C60" s="27">
        <v>664000126</v>
      </c>
      <c r="D60" s="33" t="s">
        <v>814</v>
      </c>
      <c r="E60" s="142">
        <v>2</v>
      </c>
      <c r="F60" s="172">
        <v>0.25</v>
      </c>
      <c r="G60" s="143">
        <v>0.16700000000000001</v>
      </c>
      <c r="H60" s="25">
        <v>63918</v>
      </c>
      <c r="I60" s="25">
        <v>21732</v>
      </c>
      <c r="J60" s="25">
        <v>1278</v>
      </c>
      <c r="K60" s="144">
        <v>86928</v>
      </c>
    </row>
    <row r="61" spans="1:11" ht="17.100000000000001" customHeight="1" x14ac:dyDescent="0.25">
      <c r="A61" s="36" t="s">
        <v>171</v>
      </c>
      <c r="B61" s="35" t="s">
        <v>815</v>
      </c>
      <c r="C61" s="27">
        <v>664000215</v>
      </c>
      <c r="D61" s="33" t="s">
        <v>816</v>
      </c>
      <c r="E61" s="142">
        <v>1</v>
      </c>
      <c r="F61" s="172">
        <v>0.23130000000000001</v>
      </c>
      <c r="G61" s="143">
        <v>0.154</v>
      </c>
      <c r="H61" s="25">
        <v>59137</v>
      </c>
      <c r="I61" s="25">
        <v>20107</v>
      </c>
      <c r="J61" s="25">
        <v>1182</v>
      </c>
      <c r="K61" s="144">
        <v>80426</v>
      </c>
    </row>
    <row r="62" spans="1:11" ht="17.100000000000001" customHeight="1" x14ac:dyDescent="0.25">
      <c r="A62" s="36" t="s">
        <v>174</v>
      </c>
      <c r="B62" s="35" t="s">
        <v>817</v>
      </c>
      <c r="C62" s="27">
        <v>664000371</v>
      </c>
      <c r="D62" s="33" t="s">
        <v>818</v>
      </c>
      <c r="E62" s="142">
        <v>3</v>
      </c>
      <c r="F62" s="172">
        <v>1</v>
      </c>
      <c r="G62" s="143">
        <v>0.66700000000000004</v>
      </c>
      <c r="H62" s="25">
        <v>255670</v>
      </c>
      <c r="I62" s="25">
        <v>86928</v>
      </c>
      <c r="J62" s="25">
        <v>5113</v>
      </c>
      <c r="K62" s="144">
        <v>347711</v>
      </c>
    </row>
    <row r="63" spans="1:11" ht="17.100000000000001" customHeight="1" x14ac:dyDescent="0.25">
      <c r="A63" s="36" t="s">
        <v>177</v>
      </c>
      <c r="B63" s="35" t="s">
        <v>819</v>
      </c>
      <c r="C63" s="27">
        <v>664000401</v>
      </c>
      <c r="D63" s="33" t="s">
        <v>820</v>
      </c>
      <c r="E63" s="142">
        <v>3</v>
      </c>
      <c r="F63" s="172">
        <v>1</v>
      </c>
      <c r="G63" s="143">
        <v>0.66700000000000004</v>
      </c>
      <c r="H63" s="25">
        <v>255670</v>
      </c>
      <c r="I63" s="25">
        <v>86928</v>
      </c>
      <c r="J63" s="25">
        <v>5113</v>
      </c>
      <c r="K63" s="144">
        <v>347711</v>
      </c>
    </row>
    <row r="64" spans="1:11" ht="17.100000000000001" customHeight="1" x14ac:dyDescent="0.25">
      <c r="A64" s="36" t="s">
        <v>180</v>
      </c>
      <c r="B64" s="35" t="s">
        <v>821</v>
      </c>
      <c r="C64" s="27">
        <v>664000517</v>
      </c>
      <c r="D64" s="33" t="s">
        <v>822</v>
      </c>
      <c r="E64" s="142">
        <v>2</v>
      </c>
      <c r="F64" s="172">
        <v>0.6452</v>
      </c>
      <c r="G64" s="143">
        <v>0.43</v>
      </c>
      <c r="H64" s="25">
        <v>164959</v>
      </c>
      <c r="I64" s="25">
        <v>56086</v>
      </c>
      <c r="J64" s="25">
        <v>3299</v>
      </c>
      <c r="K64" s="144">
        <v>224344</v>
      </c>
    </row>
    <row r="65" spans="1:11" ht="17.100000000000001" customHeight="1" x14ac:dyDescent="0.25">
      <c r="A65" s="36" t="s">
        <v>183</v>
      </c>
      <c r="B65" s="35" t="s">
        <v>823</v>
      </c>
      <c r="C65" s="27">
        <v>664100244</v>
      </c>
      <c r="D65" s="33" t="s">
        <v>824</v>
      </c>
      <c r="E65" s="142">
        <v>1</v>
      </c>
      <c r="F65" s="172">
        <v>0.1129</v>
      </c>
      <c r="G65" s="143">
        <v>7.4999999999999997E-2</v>
      </c>
      <c r="H65" s="25">
        <v>28865</v>
      </c>
      <c r="I65" s="25">
        <v>9814</v>
      </c>
      <c r="J65" s="25">
        <v>577</v>
      </c>
      <c r="K65" s="144">
        <v>39256</v>
      </c>
    </row>
    <row r="66" spans="1:11" ht="17.100000000000001" customHeight="1" x14ac:dyDescent="0.25">
      <c r="A66" s="36" t="s">
        <v>186</v>
      </c>
      <c r="B66" s="35" t="s">
        <v>825</v>
      </c>
      <c r="C66" s="27">
        <v>691000409</v>
      </c>
      <c r="D66" s="33" t="s">
        <v>826</v>
      </c>
      <c r="E66" s="142">
        <v>2</v>
      </c>
      <c r="F66" s="172">
        <v>0.5</v>
      </c>
      <c r="G66" s="143">
        <v>0.33300000000000002</v>
      </c>
      <c r="H66" s="25">
        <v>127835</v>
      </c>
      <c r="I66" s="25">
        <v>43464</v>
      </c>
      <c r="J66" s="25">
        <v>2556</v>
      </c>
      <c r="K66" s="144">
        <v>173855</v>
      </c>
    </row>
    <row r="67" spans="1:11" ht="17.100000000000001" customHeight="1" x14ac:dyDescent="0.25">
      <c r="A67" s="37" t="s">
        <v>189</v>
      </c>
      <c r="B67" s="38" t="s">
        <v>827</v>
      </c>
      <c r="C67" s="39">
        <v>691004323</v>
      </c>
      <c r="D67" s="40" t="s">
        <v>828</v>
      </c>
      <c r="E67" s="147">
        <v>1</v>
      </c>
      <c r="F67" s="174">
        <v>0.1613</v>
      </c>
      <c r="G67" s="148">
        <v>0.108</v>
      </c>
      <c r="H67" s="149">
        <v>41240</v>
      </c>
      <c r="I67" s="149">
        <v>14022</v>
      </c>
      <c r="J67" s="149">
        <v>824</v>
      </c>
      <c r="K67" s="150">
        <v>56086</v>
      </c>
    </row>
    <row r="68" spans="1:11" ht="28.5" customHeight="1" x14ac:dyDescent="0.3">
      <c r="A68" s="222" t="s">
        <v>295</v>
      </c>
      <c r="B68" s="226"/>
      <c r="C68" s="226"/>
      <c r="D68" s="226"/>
      <c r="E68" s="191">
        <f>SUBTOTAL(109,Tabulka3[Počet tříd v mateřské škole, které dotaci obdrží])</f>
        <v>85</v>
      </c>
      <c r="F68" s="175">
        <f>SUM(F5:F67)</f>
        <v>19.127100000000002</v>
      </c>
      <c r="G68" s="141">
        <f>SUM(G5:G67)</f>
        <v>12.753999999999998</v>
      </c>
      <c r="H68" s="97">
        <f t="shared" ref="H68:K68" si="0">SUM(H5:H67)</f>
        <v>4890232</v>
      </c>
      <c r="I68" s="97">
        <f t="shared" si="0"/>
        <v>1662681</v>
      </c>
      <c r="J68" s="97">
        <f t="shared" si="0"/>
        <v>97775</v>
      </c>
      <c r="K68" s="92">
        <f t="shared" si="0"/>
        <v>6650688</v>
      </c>
    </row>
  </sheetData>
  <mergeCells count="2">
    <mergeCell ref="A68:D68"/>
    <mergeCell ref="A3:C3"/>
  </mergeCells>
  <conditionalFormatting sqref="I4">
    <cfRule type="cellIs" dxfId="159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C1" workbookViewId="0">
      <selection activeCell="G5" sqref="G5:G29"/>
    </sheetView>
  </sheetViews>
  <sheetFormatPr defaultRowHeight="15" x14ac:dyDescent="0.25"/>
  <cols>
    <col min="1" max="1" width="15.7109375" customWidth="1"/>
    <col min="2" max="2" width="73.85546875" customWidth="1"/>
    <col min="3" max="5" width="20.7109375" customWidth="1"/>
    <col min="6" max="6" width="29.140625" customWidth="1"/>
    <col min="7" max="7" width="23" customWidth="1"/>
    <col min="8" max="10" width="20.7109375" style="98" customWidth="1"/>
    <col min="11" max="11" width="20.7109375" customWidth="1"/>
  </cols>
  <sheetData>
    <row r="1" spans="1:11" x14ac:dyDescent="0.25">
      <c r="A1" s="125" t="s">
        <v>3585</v>
      </c>
    </row>
    <row r="2" spans="1:11" x14ac:dyDescent="0.25">
      <c r="A2" s="130" t="s">
        <v>3586</v>
      </c>
      <c r="B2" s="130"/>
      <c r="C2" s="130"/>
      <c r="D2" s="130"/>
    </row>
    <row r="3" spans="1:11" ht="26.25" x14ac:dyDescent="0.4">
      <c r="A3" s="223" t="s">
        <v>3572</v>
      </c>
      <c r="B3" s="223"/>
      <c r="C3" s="223"/>
    </row>
    <row r="4" spans="1:11" ht="95.2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5" t="s">
        <v>3</v>
      </c>
      <c r="B5" s="85" t="s">
        <v>829</v>
      </c>
      <c r="C5" s="2">
        <v>600072436</v>
      </c>
      <c r="D5" s="2" t="s">
        <v>830</v>
      </c>
      <c r="E5" s="6">
        <v>1</v>
      </c>
      <c r="F5" s="67">
        <v>0.371</v>
      </c>
      <c r="G5" s="41">
        <v>0.247</v>
      </c>
      <c r="H5" s="99">
        <v>94854</v>
      </c>
      <c r="I5" s="99">
        <v>32250</v>
      </c>
      <c r="J5" s="99">
        <v>1897</v>
      </c>
      <c r="K5" s="86">
        <v>129001</v>
      </c>
    </row>
    <row r="6" spans="1:11" ht="17.100000000000001" customHeight="1" x14ac:dyDescent="0.25">
      <c r="A6" s="5" t="s">
        <v>6</v>
      </c>
      <c r="B6" s="85" t="s">
        <v>831</v>
      </c>
      <c r="C6" s="2">
        <v>600066959</v>
      </c>
      <c r="D6" s="2" t="s">
        <v>832</v>
      </c>
      <c r="E6" s="6">
        <v>1</v>
      </c>
      <c r="F6" s="67">
        <v>0.40300000000000002</v>
      </c>
      <c r="G6" s="41">
        <v>0.26900000000000002</v>
      </c>
      <c r="H6" s="99">
        <v>103035</v>
      </c>
      <c r="I6" s="99">
        <v>35032</v>
      </c>
      <c r="J6" s="99">
        <v>2060</v>
      </c>
      <c r="K6" s="86">
        <v>140127</v>
      </c>
    </row>
    <row r="7" spans="1:11" ht="17.100000000000001" customHeight="1" x14ac:dyDescent="0.25">
      <c r="A7" s="5" t="s">
        <v>9</v>
      </c>
      <c r="B7" s="85" t="s">
        <v>833</v>
      </c>
      <c r="C7" s="2">
        <v>600066061</v>
      </c>
      <c r="D7" s="2" t="s">
        <v>834</v>
      </c>
      <c r="E7" s="6">
        <v>1</v>
      </c>
      <c r="F7" s="67">
        <v>0.371</v>
      </c>
      <c r="G7" s="41">
        <v>0.247</v>
      </c>
      <c r="H7" s="99">
        <v>94854</v>
      </c>
      <c r="I7" s="99">
        <v>32250</v>
      </c>
      <c r="J7" s="99">
        <v>1897</v>
      </c>
      <c r="K7" s="86">
        <v>129001</v>
      </c>
    </row>
    <row r="8" spans="1:11" ht="17.100000000000001" customHeight="1" x14ac:dyDescent="0.25">
      <c r="A8" s="5" t="s">
        <v>12</v>
      </c>
      <c r="B8" s="85" t="s">
        <v>835</v>
      </c>
      <c r="C8" s="2">
        <v>600067092</v>
      </c>
      <c r="D8" s="2" t="s">
        <v>836</v>
      </c>
      <c r="E8" s="6">
        <v>1</v>
      </c>
      <c r="F8" s="67">
        <v>0.3</v>
      </c>
      <c r="G8" s="41">
        <v>0.2</v>
      </c>
      <c r="H8" s="99">
        <v>76701</v>
      </c>
      <c r="I8" s="99">
        <v>26078</v>
      </c>
      <c r="J8" s="99">
        <v>1534</v>
      </c>
      <c r="K8" s="86">
        <v>104313</v>
      </c>
    </row>
    <row r="9" spans="1:11" ht="17.100000000000001" customHeight="1" x14ac:dyDescent="0.25">
      <c r="A9" s="5" t="s">
        <v>15</v>
      </c>
      <c r="B9" s="85" t="s">
        <v>837</v>
      </c>
      <c r="C9" s="2">
        <v>600066070</v>
      </c>
      <c r="D9" s="2" t="s">
        <v>838</v>
      </c>
      <c r="E9" s="6">
        <v>1</v>
      </c>
      <c r="F9" s="67">
        <v>0.22600000000000001</v>
      </c>
      <c r="G9" s="41">
        <v>0.151</v>
      </c>
      <c r="H9" s="99">
        <v>57782</v>
      </c>
      <c r="I9" s="99">
        <v>19646</v>
      </c>
      <c r="J9" s="99">
        <v>1155</v>
      </c>
      <c r="K9" s="86">
        <v>78583</v>
      </c>
    </row>
    <row r="10" spans="1:11" ht="17.100000000000001" customHeight="1" x14ac:dyDescent="0.25">
      <c r="A10" s="5" t="s">
        <v>18</v>
      </c>
      <c r="B10" s="31" t="s">
        <v>839</v>
      </c>
      <c r="C10" s="2">
        <v>600066151</v>
      </c>
      <c r="D10" s="2" t="s">
        <v>840</v>
      </c>
      <c r="E10" s="6">
        <v>2</v>
      </c>
      <c r="F10" s="67">
        <v>0.69499999999999995</v>
      </c>
      <c r="G10" s="41">
        <v>0.46300000000000002</v>
      </c>
      <c r="H10" s="99">
        <v>177691</v>
      </c>
      <c r="I10" s="99">
        <v>60415</v>
      </c>
      <c r="J10" s="99">
        <v>3553</v>
      </c>
      <c r="K10" s="86">
        <v>241659</v>
      </c>
    </row>
    <row r="11" spans="1:11" ht="17.100000000000001" customHeight="1" x14ac:dyDescent="0.25">
      <c r="A11" s="5" t="s">
        <v>21</v>
      </c>
      <c r="B11" s="31" t="s">
        <v>841</v>
      </c>
      <c r="C11" s="2">
        <v>600072606</v>
      </c>
      <c r="D11" s="2" t="s">
        <v>842</v>
      </c>
      <c r="E11" s="6">
        <v>1</v>
      </c>
      <c r="F11" s="67">
        <v>0.40300000000000002</v>
      </c>
      <c r="G11" s="41">
        <v>0.26900000000000002</v>
      </c>
      <c r="H11" s="99">
        <v>103035</v>
      </c>
      <c r="I11" s="99">
        <v>35032</v>
      </c>
      <c r="J11" s="99">
        <v>2060</v>
      </c>
      <c r="K11" s="86">
        <v>140127</v>
      </c>
    </row>
    <row r="12" spans="1:11" ht="17.100000000000001" customHeight="1" x14ac:dyDescent="0.25">
      <c r="A12" s="5" t="s">
        <v>24</v>
      </c>
      <c r="B12" s="31" t="s">
        <v>843</v>
      </c>
      <c r="C12" s="2">
        <v>600066703</v>
      </c>
      <c r="D12" s="2" t="s">
        <v>844</v>
      </c>
      <c r="E12" s="6">
        <v>7</v>
      </c>
      <c r="F12" s="67">
        <v>2.581</v>
      </c>
      <c r="G12" s="41">
        <v>1.7210000000000001</v>
      </c>
      <c r="H12" s="99">
        <v>659885</v>
      </c>
      <c r="I12" s="99">
        <v>224361</v>
      </c>
      <c r="J12" s="99">
        <v>13197</v>
      </c>
      <c r="K12" s="86">
        <v>897443</v>
      </c>
    </row>
    <row r="13" spans="1:11" ht="17.100000000000001" customHeight="1" x14ac:dyDescent="0.25">
      <c r="A13" s="5" t="s">
        <v>27</v>
      </c>
      <c r="B13" s="31" t="s">
        <v>845</v>
      </c>
      <c r="C13" s="2">
        <v>600066690</v>
      </c>
      <c r="D13" s="2" t="s">
        <v>846</v>
      </c>
      <c r="E13" s="6">
        <v>4</v>
      </c>
      <c r="F13" s="67">
        <v>1.6120000000000001</v>
      </c>
      <c r="G13" s="41">
        <v>1.075</v>
      </c>
      <c r="H13" s="99">
        <v>412141</v>
      </c>
      <c r="I13" s="99">
        <v>140128</v>
      </c>
      <c r="J13" s="99">
        <v>8242</v>
      </c>
      <c r="K13" s="86">
        <v>560511</v>
      </c>
    </row>
    <row r="14" spans="1:11" ht="17.100000000000001" customHeight="1" x14ac:dyDescent="0.25">
      <c r="A14" s="5" t="s">
        <v>30</v>
      </c>
      <c r="B14" s="31" t="s">
        <v>847</v>
      </c>
      <c r="C14" s="2">
        <v>600067645</v>
      </c>
      <c r="D14" s="2" t="s">
        <v>848</v>
      </c>
      <c r="E14" s="6">
        <v>1</v>
      </c>
      <c r="F14" s="67">
        <v>0.32300000000000001</v>
      </c>
      <c r="G14" s="41">
        <v>0.215</v>
      </c>
      <c r="H14" s="99">
        <v>82582</v>
      </c>
      <c r="I14" s="99">
        <v>28078</v>
      </c>
      <c r="J14" s="99">
        <v>1651</v>
      </c>
      <c r="K14" s="86">
        <v>112311</v>
      </c>
    </row>
    <row r="15" spans="1:11" ht="17.100000000000001" customHeight="1" x14ac:dyDescent="0.25">
      <c r="A15" s="5" t="s">
        <v>33</v>
      </c>
      <c r="B15" s="31" t="s">
        <v>849</v>
      </c>
      <c r="C15" s="2">
        <v>600072339</v>
      </c>
      <c r="D15" s="2" t="s">
        <v>850</v>
      </c>
      <c r="E15" s="6">
        <v>3</v>
      </c>
      <c r="F15" s="67">
        <v>0.5</v>
      </c>
      <c r="G15" s="41">
        <v>0.33300000000000002</v>
      </c>
      <c r="H15" s="99">
        <v>127835</v>
      </c>
      <c r="I15" s="99">
        <v>43464</v>
      </c>
      <c r="J15" s="99">
        <v>2556</v>
      </c>
      <c r="K15" s="86">
        <v>173855</v>
      </c>
    </row>
    <row r="16" spans="1:11" ht="17.100000000000001" customHeight="1" x14ac:dyDescent="0.25">
      <c r="A16" s="5" t="s">
        <v>36</v>
      </c>
      <c r="B16" s="31" t="s">
        <v>851</v>
      </c>
      <c r="C16" s="2">
        <v>600072509</v>
      </c>
      <c r="D16" s="2" t="s">
        <v>852</v>
      </c>
      <c r="E16" s="6">
        <v>1</v>
      </c>
      <c r="F16" s="67">
        <v>0.24199999999999999</v>
      </c>
      <c r="G16" s="41">
        <v>0.161</v>
      </c>
      <c r="H16" s="99">
        <v>61872</v>
      </c>
      <c r="I16" s="99">
        <v>21036</v>
      </c>
      <c r="J16" s="99">
        <v>1237</v>
      </c>
      <c r="K16" s="86">
        <v>84145</v>
      </c>
    </row>
    <row r="17" spans="1:11" ht="17.100000000000001" customHeight="1" x14ac:dyDescent="0.25">
      <c r="A17" s="5" t="s">
        <v>39</v>
      </c>
      <c r="B17" s="31" t="s">
        <v>853</v>
      </c>
      <c r="C17" s="2">
        <v>600066967</v>
      </c>
      <c r="D17" s="2" t="s">
        <v>854</v>
      </c>
      <c r="E17" s="6">
        <v>1</v>
      </c>
      <c r="F17" s="67">
        <v>0.53200000000000003</v>
      </c>
      <c r="G17" s="41">
        <v>0.35499999999999998</v>
      </c>
      <c r="H17" s="99">
        <v>136017</v>
      </c>
      <c r="I17" s="99">
        <v>46246</v>
      </c>
      <c r="J17" s="99">
        <v>2720</v>
      </c>
      <c r="K17" s="86">
        <v>184983</v>
      </c>
    </row>
    <row r="18" spans="1:11" ht="17.100000000000001" customHeight="1" x14ac:dyDescent="0.25">
      <c r="A18" s="5" t="s">
        <v>42</v>
      </c>
      <c r="B18" s="31" t="s">
        <v>855</v>
      </c>
      <c r="C18" s="2">
        <v>665000065</v>
      </c>
      <c r="D18" s="2" t="s">
        <v>856</v>
      </c>
      <c r="E18" s="6">
        <v>1</v>
      </c>
      <c r="F18" s="67">
        <v>0.38700000000000001</v>
      </c>
      <c r="G18" s="41">
        <v>0.25800000000000001</v>
      </c>
      <c r="H18" s="99">
        <v>98944</v>
      </c>
      <c r="I18" s="99">
        <v>33641</v>
      </c>
      <c r="J18" s="99">
        <v>1978</v>
      </c>
      <c r="K18" s="86">
        <v>134563</v>
      </c>
    </row>
    <row r="19" spans="1:11" ht="17.100000000000001" customHeight="1" x14ac:dyDescent="0.25">
      <c r="A19" s="5" t="s">
        <v>45</v>
      </c>
      <c r="B19" s="31" t="s">
        <v>857</v>
      </c>
      <c r="C19" s="2">
        <v>600067254</v>
      </c>
      <c r="D19" s="2" t="s">
        <v>858</v>
      </c>
      <c r="E19" s="6">
        <v>1</v>
      </c>
      <c r="F19" s="67">
        <v>0.40300000000000002</v>
      </c>
      <c r="G19" s="41">
        <v>0.26900000000000002</v>
      </c>
      <c r="H19" s="99">
        <v>103035</v>
      </c>
      <c r="I19" s="99">
        <v>35032</v>
      </c>
      <c r="J19" s="99">
        <v>2060</v>
      </c>
      <c r="K19" s="86">
        <v>140127</v>
      </c>
    </row>
    <row r="20" spans="1:11" ht="17.100000000000001" customHeight="1" x14ac:dyDescent="0.25">
      <c r="A20" s="5" t="s">
        <v>48</v>
      </c>
      <c r="B20" s="31" t="s">
        <v>859</v>
      </c>
      <c r="C20" s="2">
        <v>600066517</v>
      </c>
      <c r="D20" s="2" t="s">
        <v>860</v>
      </c>
      <c r="E20" s="6">
        <v>1</v>
      </c>
      <c r="F20" s="67">
        <v>0.40300000000000002</v>
      </c>
      <c r="G20" s="41">
        <v>0.26900000000000002</v>
      </c>
      <c r="H20" s="99">
        <v>103035</v>
      </c>
      <c r="I20" s="99">
        <v>35032</v>
      </c>
      <c r="J20" s="99">
        <v>2060</v>
      </c>
      <c r="K20" s="86">
        <v>140127</v>
      </c>
    </row>
    <row r="21" spans="1:11" ht="17.100000000000001" customHeight="1" x14ac:dyDescent="0.25">
      <c r="A21" s="5" t="s">
        <v>51</v>
      </c>
      <c r="B21" s="31" t="s">
        <v>861</v>
      </c>
      <c r="C21" s="2">
        <v>600072886</v>
      </c>
      <c r="D21" s="2" t="s">
        <v>862</v>
      </c>
      <c r="E21" s="6">
        <v>1</v>
      </c>
      <c r="F21" s="67">
        <v>0.40300000000000002</v>
      </c>
      <c r="G21" s="41">
        <v>0.26900000000000002</v>
      </c>
      <c r="H21" s="99">
        <v>103035</v>
      </c>
      <c r="I21" s="99">
        <v>35032</v>
      </c>
      <c r="J21" s="99">
        <v>2060</v>
      </c>
      <c r="K21" s="86">
        <v>140127</v>
      </c>
    </row>
    <row r="22" spans="1:11" ht="17.100000000000001" customHeight="1" x14ac:dyDescent="0.25">
      <c r="A22" s="5" t="s">
        <v>54</v>
      </c>
      <c r="B22" s="31" t="s">
        <v>863</v>
      </c>
      <c r="C22" s="2">
        <v>600066231</v>
      </c>
      <c r="D22" s="2" t="s">
        <v>864</v>
      </c>
      <c r="E22" s="6">
        <v>1</v>
      </c>
      <c r="F22" s="67">
        <v>0.40300000000000002</v>
      </c>
      <c r="G22" s="41">
        <v>0.26900000000000002</v>
      </c>
      <c r="H22" s="99">
        <v>103035</v>
      </c>
      <c r="I22" s="99">
        <v>35032</v>
      </c>
      <c r="J22" s="99">
        <v>2060</v>
      </c>
      <c r="K22" s="86">
        <v>140127</v>
      </c>
    </row>
    <row r="23" spans="1:11" ht="17.100000000000001" customHeight="1" x14ac:dyDescent="0.25">
      <c r="A23" s="5" t="s">
        <v>57</v>
      </c>
      <c r="B23" s="31" t="s">
        <v>865</v>
      </c>
      <c r="C23" s="2">
        <v>600065791</v>
      </c>
      <c r="D23" s="2" t="s">
        <v>866</v>
      </c>
      <c r="E23" s="6">
        <v>2</v>
      </c>
      <c r="F23" s="67">
        <v>0.45200000000000001</v>
      </c>
      <c r="G23" s="41">
        <v>0.30099999999999999</v>
      </c>
      <c r="H23" s="99">
        <v>115563</v>
      </c>
      <c r="I23" s="99">
        <v>39291</v>
      </c>
      <c r="J23" s="99">
        <v>2311</v>
      </c>
      <c r="K23" s="86">
        <v>157165</v>
      </c>
    </row>
    <row r="24" spans="1:11" ht="17.100000000000001" customHeight="1" x14ac:dyDescent="0.25">
      <c r="A24" s="5" t="s">
        <v>60</v>
      </c>
      <c r="B24" s="31" t="s">
        <v>867</v>
      </c>
      <c r="C24" s="2">
        <v>600072380</v>
      </c>
      <c r="D24" s="2" t="s">
        <v>868</v>
      </c>
      <c r="E24" s="6">
        <v>1</v>
      </c>
      <c r="F24" s="67">
        <v>8.1000000000000003E-2</v>
      </c>
      <c r="G24" s="41">
        <v>5.3999999999999999E-2</v>
      </c>
      <c r="H24" s="99">
        <v>20709</v>
      </c>
      <c r="I24" s="99">
        <v>7041</v>
      </c>
      <c r="J24" s="99">
        <v>414</v>
      </c>
      <c r="K24" s="86">
        <v>28164</v>
      </c>
    </row>
    <row r="25" spans="1:11" ht="17.100000000000001" customHeight="1" x14ac:dyDescent="0.25">
      <c r="A25" s="5" t="s">
        <v>63</v>
      </c>
      <c r="B25" s="31" t="s">
        <v>869</v>
      </c>
      <c r="C25" s="2">
        <v>665000332</v>
      </c>
      <c r="D25" s="2" t="s">
        <v>870</v>
      </c>
      <c r="E25" s="6">
        <v>2</v>
      </c>
      <c r="F25" s="67">
        <v>0.28999999999999998</v>
      </c>
      <c r="G25" s="41">
        <v>0.193</v>
      </c>
      <c r="H25" s="99">
        <v>74144</v>
      </c>
      <c r="I25" s="99">
        <v>25209</v>
      </c>
      <c r="J25" s="99">
        <v>1482</v>
      </c>
      <c r="K25" s="86">
        <v>100835</v>
      </c>
    </row>
    <row r="26" spans="1:11" ht="17.100000000000001" customHeight="1" x14ac:dyDescent="0.25">
      <c r="A26" s="5" t="s">
        <v>66</v>
      </c>
      <c r="B26" s="31" t="s">
        <v>871</v>
      </c>
      <c r="C26" s="2">
        <v>665101724</v>
      </c>
      <c r="D26" s="2" t="s">
        <v>872</v>
      </c>
      <c r="E26" s="6">
        <v>3</v>
      </c>
      <c r="F26" s="67">
        <v>0.48399999999999999</v>
      </c>
      <c r="G26" s="41">
        <v>0.32300000000000001</v>
      </c>
      <c r="H26" s="99">
        <v>123744</v>
      </c>
      <c r="I26" s="99">
        <v>42073</v>
      </c>
      <c r="J26" s="99">
        <v>2474</v>
      </c>
      <c r="K26" s="86">
        <v>168291</v>
      </c>
    </row>
    <row r="27" spans="1:11" ht="17.100000000000001" customHeight="1" x14ac:dyDescent="0.25">
      <c r="A27" s="5" t="s">
        <v>69</v>
      </c>
      <c r="B27" s="31" t="s">
        <v>873</v>
      </c>
      <c r="C27" s="2">
        <v>600066720</v>
      </c>
      <c r="D27" s="2" t="s">
        <v>874</v>
      </c>
      <c r="E27" s="6">
        <v>2</v>
      </c>
      <c r="F27" s="67">
        <v>0.6</v>
      </c>
      <c r="G27" s="41">
        <v>0.4</v>
      </c>
      <c r="H27" s="99">
        <v>153402</v>
      </c>
      <c r="I27" s="99">
        <v>52157</v>
      </c>
      <c r="J27" s="99">
        <v>3068</v>
      </c>
      <c r="K27" s="86">
        <v>208627</v>
      </c>
    </row>
    <row r="28" spans="1:11" ht="17.100000000000001" customHeight="1" x14ac:dyDescent="0.25">
      <c r="A28" s="5" t="s">
        <v>72</v>
      </c>
      <c r="B28" s="31" t="s">
        <v>875</v>
      </c>
      <c r="C28" s="43">
        <v>691004544</v>
      </c>
      <c r="D28" s="2" t="s">
        <v>876</v>
      </c>
      <c r="E28" s="6">
        <v>1</v>
      </c>
      <c r="F28" s="67">
        <v>0.313</v>
      </c>
      <c r="G28" s="41">
        <v>0.20899999999999999</v>
      </c>
      <c r="H28" s="99">
        <v>80025</v>
      </c>
      <c r="I28" s="99">
        <v>27209</v>
      </c>
      <c r="J28" s="99">
        <v>1600</v>
      </c>
      <c r="K28" s="86">
        <v>108834</v>
      </c>
    </row>
    <row r="29" spans="1:11" ht="17.100000000000001" customHeight="1" x14ac:dyDescent="0.25">
      <c r="A29" s="17" t="s">
        <v>75</v>
      </c>
      <c r="B29" s="68" t="s">
        <v>877</v>
      </c>
      <c r="C29" s="7">
        <v>600066223</v>
      </c>
      <c r="D29" s="7" t="s">
        <v>878</v>
      </c>
      <c r="E29" s="19">
        <v>1</v>
      </c>
      <c r="F29" s="69">
        <v>0.371</v>
      </c>
      <c r="G29" s="8">
        <v>0.247</v>
      </c>
      <c r="H29" s="100">
        <v>94854</v>
      </c>
      <c r="I29" s="100">
        <v>32250</v>
      </c>
      <c r="J29" s="100">
        <v>1897</v>
      </c>
      <c r="K29" s="87">
        <v>129001</v>
      </c>
    </row>
    <row r="30" spans="1:11" ht="21.75" customHeight="1" x14ac:dyDescent="0.3">
      <c r="A30" s="222" t="s">
        <v>295</v>
      </c>
      <c r="B30" s="222"/>
      <c r="C30" s="222"/>
      <c r="D30" s="222"/>
      <c r="E30" s="91">
        <f>SUBTOTAL(109,Tabulka4[Počet tříd v mateřské škole, které dotaci obdrží])</f>
        <v>42</v>
      </c>
      <c r="F30" s="140">
        <f>SUBTOTAL(109,Tabulka4[Úvazky překryvu přímé pedagogické činnosti učitelů, na které je dotace poskytnuta (navýšení úvazků učitelů MŠ potřebných k zajištění cílených překryvů 2,5 hod)])</f>
        <v>13.149000000000003</v>
      </c>
      <c r="G30" s="132">
        <f>SUBTOTAL(109,Tabulka4[Limit počtu učitelů mateřských škol přepočtený na období leden - srpen 2019])</f>
        <v>8.7669999999999995</v>
      </c>
      <c r="H30" s="97">
        <f>SUBTOTAL(109,Tabulka4[Platy v Kč])</f>
        <v>3361809</v>
      </c>
      <c r="I30" s="97">
        <f>SUBTOTAL(109,Tabulka4[Zákonné odvody v Kč])</f>
        <v>1143015</v>
      </c>
      <c r="J30" s="97">
        <f>SUBTOTAL(109,Tabulka4[Fond kulturních a sociálních potřeb v Kč])</f>
        <v>67223</v>
      </c>
      <c r="K30" s="92">
        <f>SUBTOTAL(109,Tabulka4[[Poskytnutá dotace celkem v Kč ]])</f>
        <v>4572047</v>
      </c>
    </row>
  </sheetData>
  <mergeCells count="2">
    <mergeCell ref="A30:D30"/>
    <mergeCell ref="A3:C3"/>
  </mergeCells>
  <conditionalFormatting sqref="I4">
    <cfRule type="cellIs" dxfId="144" priority="1" operator="lessThan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C58" workbookViewId="0">
      <selection activeCell="G82" sqref="G82"/>
    </sheetView>
  </sheetViews>
  <sheetFormatPr defaultRowHeight="15" x14ac:dyDescent="0.25"/>
  <cols>
    <col min="1" max="1" width="15.7109375" customWidth="1"/>
    <col min="2" max="2" width="82.42578125" bestFit="1" customWidth="1"/>
    <col min="3" max="4" width="20.7109375" customWidth="1"/>
    <col min="5" max="5" width="20.7109375" style="98" customWidth="1"/>
    <col min="6" max="6" width="24.42578125" style="98" customWidth="1"/>
    <col min="7" max="9" width="20.7109375" style="98" customWidth="1"/>
    <col min="10" max="10" width="20.7109375" customWidth="1"/>
    <col min="11" max="11" width="18.7109375" bestFit="1" customWidth="1"/>
  </cols>
  <sheetData>
    <row r="1" spans="1:11" x14ac:dyDescent="0.25">
      <c r="A1" s="125" t="s">
        <v>3585</v>
      </c>
    </row>
    <row r="2" spans="1:11" x14ac:dyDescent="0.25">
      <c r="A2" s="130" t="s">
        <v>3586</v>
      </c>
      <c r="B2" s="130"/>
      <c r="C2" s="130"/>
      <c r="D2" s="130"/>
    </row>
    <row r="3" spans="1:11" ht="26.25" x14ac:dyDescent="0.4">
      <c r="A3" s="223" t="s">
        <v>3573</v>
      </c>
      <c r="B3" s="227"/>
      <c r="C3" s="227"/>
    </row>
    <row r="4" spans="1:11" ht="105.7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46" t="s">
        <v>3</v>
      </c>
      <c r="B5" s="198" t="s">
        <v>879</v>
      </c>
      <c r="C5" s="72">
        <v>600083977</v>
      </c>
      <c r="D5" s="72" t="s">
        <v>880</v>
      </c>
      <c r="E5" s="217">
        <v>2</v>
      </c>
      <c r="F5" s="168">
        <v>0.21</v>
      </c>
      <c r="G5" s="164">
        <v>0.14000000000000001</v>
      </c>
      <c r="H5" s="103">
        <v>53691</v>
      </c>
      <c r="I5" s="110">
        <v>18255</v>
      </c>
      <c r="J5" s="103">
        <v>1073</v>
      </c>
      <c r="K5" s="115">
        <v>73019</v>
      </c>
    </row>
    <row r="6" spans="1:11" ht="17.100000000000001" customHeight="1" x14ac:dyDescent="0.25">
      <c r="A6" s="46" t="s">
        <v>6</v>
      </c>
      <c r="B6" s="198" t="s">
        <v>881</v>
      </c>
      <c r="C6" s="72">
        <v>600084086</v>
      </c>
      <c r="D6" s="72" t="s">
        <v>882</v>
      </c>
      <c r="E6" s="218">
        <v>2</v>
      </c>
      <c r="F6" s="168">
        <v>0.67700000000000005</v>
      </c>
      <c r="G6" s="164">
        <v>0.45100000000000001</v>
      </c>
      <c r="H6" s="103">
        <v>173089</v>
      </c>
      <c r="I6" s="103">
        <v>58850</v>
      </c>
      <c r="J6" s="103">
        <v>3461</v>
      </c>
      <c r="K6" s="115">
        <v>235400</v>
      </c>
    </row>
    <row r="7" spans="1:11" ht="17.100000000000001" customHeight="1" x14ac:dyDescent="0.25">
      <c r="A7" s="46" t="s">
        <v>9</v>
      </c>
      <c r="B7" s="198" t="s">
        <v>883</v>
      </c>
      <c r="C7" s="72">
        <v>600084248</v>
      </c>
      <c r="D7" s="72" t="s">
        <v>884</v>
      </c>
      <c r="E7" s="218">
        <v>1</v>
      </c>
      <c r="F7" s="168">
        <v>0.40300000000000002</v>
      </c>
      <c r="G7" s="164">
        <v>0.26900000000000002</v>
      </c>
      <c r="H7" s="103">
        <v>103035</v>
      </c>
      <c r="I7" s="103">
        <v>35032</v>
      </c>
      <c r="J7" s="103">
        <v>2060</v>
      </c>
      <c r="K7" s="115">
        <v>140127</v>
      </c>
    </row>
    <row r="8" spans="1:11" ht="17.100000000000001" customHeight="1" x14ac:dyDescent="0.25">
      <c r="A8" s="46" t="s">
        <v>12</v>
      </c>
      <c r="B8" s="198" t="s">
        <v>885</v>
      </c>
      <c r="C8" s="72">
        <v>600084418</v>
      </c>
      <c r="D8" s="72" t="s">
        <v>886</v>
      </c>
      <c r="E8" s="218">
        <v>2</v>
      </c>
      <c r="F8" s="168">
        <v>0.22600000000000001</v>
      </c>
      <c r="G8" s="164">
        <v>0.151</v>
      </c>
      <c r="H8" s="103">
        <v>57782</v>
      </c>
      <c r="I8" s="103">
        <v>19646</v>
      </c>
      <c r="J8" s="103">
        <v>1155</v>
      </c>
      <c r="K8" s="115">
        <v>78583</v>
      </c>
    </row>
    <row r="9" spans="1:11" ht="17.100000000000001" customHeight="1" x14ac:dyDescent="0.25">
      <c r="A9" s="46" t="s">
        <v>15</v>
      </c>
      <c r="B9" s="203" t="s">
        <v>887</v>
      </c>
      <c r="C9" s="44">
        <v>600075320</v>
      </c>
      <c r="D9" s="44" t="s">
        <v>888</v>
      </c>
      <c r="E9" s="219">
        <v>1</v>
      </c>
      <c r="F9" s="169">
        <v>0.28999999999999998</v>
      </c>
      <c r="G9" s="165">
        <v>0.193</v>
      </c>
      <c r="H9" s="103">
        <v>74144</v>
      </c>
      <c r="I9" s="103">
        <v>25209</v>
      </c>
      <c r="J9" s="103">
        <v>1482</v>
      </c>
      <c r="K9" s="115">
        <v>100835</v>
      </c>
    </row>
    <row r="10" spans="1:11" ht="17.100000000000001" customHeight="1" x14ac:dyDescent="0.25">
      <c r="A10" s="46" t="s">
        <v>18</v>
      </c>
      <c r="B10" s="203" t="s">
        <v>889</v>
      </c>
      <c r="C10" s="44">
        <v>600075354</v>
      </c>
      <c r="D10" s="44" t="s">
        <v>890</v>
      </c>
      <c r="E10" s="219">
        <v>3</v>
      </c>
      <c r="F10" s="169">
        <v>1.2090000000000001</v>
      </c>
      <c r="G10" s="165">
        <v>0.80600000000000005</v>
      </c>
      <c r="H10" s="103">
        <v>309106</v>
      </c>
      <c r="I10" s="103">
        <v>105096</v>
      </c>
      <c r="J10" s="103">
        <v>6182</v>
      </c>
      <c r="K10" s="115">
        <v>420384</v>
      </c>
    </row>
    <row r="11" spans="1:11" ht="17.100000000000001" customHeight="1" x14ac:dyDescent="0.25">
      <c r="A11" s="46" t="s">
        <v>21</v>
      </c>
      <c r="B11" s="203" t="s">
        <v>891</v>
      </c>
      <c r="C11" s="44">
        <v>600075478</v>
      </c>
      <c r="D11" s="44" t="s">
        <v>892</v>
      </c>
      <c r="E11" s="219">
        <v>1</v>
      </c>
      <c r="F11" s="169">
        <v>0.121</v>
      </c>
      <c r="G11" s="165">
        <v>8.1000000000000003E-2</v>
      </c>
      <c r="H11" s="103">
        <v>30936</v>
      </c>
      <c r="I11" s="103">
        <v>10518</v>
      </c>
      <c r="J11" s="103">
        <v>618</v>
      </c>
      <c r="K11" s="115">
        <v>42072</v>
      </c>
    </row>
    <row r="12" spans="1:11" ht="17.100000000000001" customHeight="1" x14ac:dyDescent="0.25">
      <c r="A12" s="46" t="s">
        <v>24</v>
      </c>
      <c r="B12" s="203" t="s">
        <v>893</v>
      </c>
      <c r="C12" s="44">
        <v>600075681</v>
      </c>
      <c r="D12" s="44" t="s">
        <v>894</v>
      </c>
      <c r="E12" s="219">
        <v>1</v>
      </c>
      <c r="F12" s="169">
        <v>0.28999999999999998</v>
      </c>
      <c r="G12" s="165">
        <v>0.193</v>
      </c>
      <c r="H12" s="103">
        <v>74144</v>
      </c>
      <c r="I12" s="103">
        <v>25209</v>
      </c>
      <c r="J12" s="103">
        <v>1482</v>
      </c>
      <c r="K12" s="115">
        <v>100835</v>
      </c>
    </row>
    <row r="13" spans="1:11" ht="17.100000000000001" customHeight="1" x14ac:dyDescent="0.25">
      <c r="A13" s="46" t="s">
        <v>27</v>
      </c>
      <c r="B13" s="203" t="s">
        <v>895</v>
      </c>
      <c r="C13" s="44">
        <v>600076229</v>
      </c>
      <c r="D13" s="44" t="s">
        <v>896</v>
      </c>
      <c r="E13" s="219">
        <v>2</v>
      </c>
      <c r="F13" s="169">
        <v>0.80600000000000005</v>
      </c>
      <c r="G13" s="165">
        <v>0.53700000000000003</v>
      </c>
      <c r="H13" s="103">
        <v>206070</v>
      </c>
      <c r="I13" s="103">
        <v>70064</v>
      </c>
      <c r="J13" s="103">
        <v>4121</v>
      </c>
      <c r="K13" s="115">
        <v>280255</v>
      </c>
    </row>
    <row r="14" spans="1:11" ht="17.100000000000001" customHeight="1" x14ac:dyDescent="0.25">
      <c r="A14" s="46" t="s">
        <v>30</v>
      </c>
      <c r="B14" s="203" t="s">
        <v>897</v>
      </c>
      <c r="C14" s="44">
        <v>600076466</v>
      </c>
      <c r="D14" s="44" t="s">
        <v>898</v>
      </c>
      <c r="E14" s="219">
        <v>2</v>
      </c>
      <c r="F14" s="169">
        <v>0.161</v>
      </c>
      <c r="G14" s="165">
        <v>0.107</v>
      </c>
      <c r="H14" s="103">
        <v>41163</v>
      </c>
      <c r="I14" s="103">
        <v>13995</v>
      </c>
      <c r="J14" s="103">
        <v>823</v>
      </c>
      <c r="K14" s="115">
        <v>55981</v>
      </c>
    </row>
    <row r="15" spans="1:11" ht="17.100000000000001" customHeight="1" x14ac:dyDescent="0.25">
      <c r="A15" s="46" t="s">
        <v>33</v>
      </c>
      <c r="B15" s="203" t="s">
        <v>899</v>
      </c>
      <c r="C15" s="44" t="s">
        <v>900</v>
      </c>
      <c r="D15" s="44" t="s">
        <v>901</v>
      </c>
      <c r="E15" s="219">
        <v>2</v>
      </c>
      <c r="F15" s="169">
        <v>0.80600000000000005</v>
      </c>
      <c r="G15" s="165">
        <v>0.53700000000000003</v>
      </c>
      <c r="H15" s="103">
        <v>206070</v>
      </c>
      <c r="I15" s="103">
        <v>70064</v>
      </c>
      <c r="J15" s="103">
        <v>4121</v>
      </c>
      <c r="K15" s="115">
        <v>280255</v>
      </c>
    </row>
    <row r="16" spans="1:11" ht="17.100000000000001" customHeight="1" x14ac:dyDescent="0.25">
      <c r="A16" s="46" t="s">
        <v>36</v>
      </c>
      <c r="B16" s="198" t="s">
        <v>902</v>
      </c>
      <c r="C16" s="72">
        <v>600076962</v>
      </c>
      <c r="D16" s="72" t="s">
        <v>903</v>
      </c>
      <c r="E16" s="219">
        <v>1</v>
      </c>
      <c r="F16" s="169">
        <v>0.28999999999999998</v>
      </c>
      <c r="G16" s="165">
        <v>0.193</v>
      </c>
      <c r="H16" s="103">
        <v>74144</v>
      </c>
      <c r="I16" s="103">
        <v>25209</v>
      </c>
      <c r="J16" s="103">
        <v>1482</v>
      </c>
      <c r="K16" s="115">
        <v>100835</v>
      </c>
    </row>
    <row r="17" spans="1:11" ht="17.100000000000001" customHeight="1" x14ac:dyDescent="0.25">
      <c r="A17" s="46" t="s">
        <v>39</v>
      </c>
      <c r="B17" s="203" t="s">
        <v>904</v>
      </c>
      <c r="C17" s="72">
        <v>600077012</v>
      </c>
      <c r="D17" s="72" t="s">
        <v>905</v>
      </c>
      <c r="E17" s="219">
        <v>1</v>
      </c>
      <c r="F17" s="169">
        <v>0.32300000000000001</v>
      </c>
      <c r="G17" s="165">
        <v>0.215</v>
      </c>
      <c r="H17" s="103">
        <v>82582</v>
      </c>
      <c r="I17" s="103">
        <v>28078</v>
      </c>
      <c r="J17" s="103">
        <v>1651</v>
      </c>
      <c r="K17" s="115">
        <v>112311</v>
      </c>
    </row>
    <row r="18" spans="1:11" ht="17.100000000000001" customHeight="1" x14ac:dyDescent="0.25">
      <c r="A18" s="46" t="s">
        <v>42</v>
      </c>
      <c r="B18" s="198" t="s">
        <v>906</v>
      </c>
      <c r="C18" s="72">
        <v>600076873</v>
      </c>
      <c r="D18" s="72" t="s">
        <v>907</v>
      </c>
      <c r="E18" s="219">
        <v>1</v>
      </c>
      <c r="F18" s="169">
        <v>0.40300000000000002</v>
      </c>
      <c r="G18" s="165">
        <v>0.26900000000000002</v>
      </c>
      <c r="H18" s="103">
        <v>103035</v>
      </c>
      <c r="I18" s="103">
        <v>35032</v>
      </c>
      <c r="J18" s="103">
        <v>2060</v>
      </c>
      <c r="K18" s="115">
        <v>140127</v>
      </c>
    </row>
    <row r="19" spans="1:11" ht="17.100000000000001" customHeight="1" x14ac:dyDescent="0.25">
      <c r="A19" s="46" t="s">
        <v>45</v>
      </c>
      <c r="B19" s="198" t="s">
        <v>908</v>
      </c>
      <c r="C19" s="72">
        <v>600076881</v>
      </c>
      <c r="D19" s="72" t="s">
        <v>909</v>
      </c>
      <c r="E19" s="219">
        <v>1</v>
      </c>
      <c r="F19" s="169">
        <v>0.40300000000000002</v>
      </c>
      <c r="G19" s="165">
        <v>0.26900000000000002</v>
      </c>
      <c r="H19" s="103">
        <v>103035</v>
      </c>
      <c r="I19" s="103">
        <v>35032</v>
      </c>
      <c r="J19" s="103">
        <v>2060</v>
      </c>
      <c r="K19" s="115">
        <v>140127</v>
      </c>
    </row>
    <row r="20" spans="1:11" ht="17.100000000000001" customHeight="1" x14ac:dyDescent="0.25">
      <c r="A20" s="46" t="s">
        <v>48</v>
      </c>
      <c r="B20" s="198" t="s">
        <v>910</v>
      </c>
      <c r="C20" s="72">
        <v>600077535</v>
      </c>
      <c r="D20" s="72" t="s">
        <v>911</v>
      </c>
      <c r="E20" s="219">
        <v>2</v>
      </c>
      <c r="F20" s="169">
        <v>0.80200000000000005</v>
      </c>
      <c r="G20" s="165">
        <v>0.53500000000000003</v>
      </c>
      <c r="H20" s="103">
        <v>205048</v>
      </c>
      <c r="I20" s="103">
        <v>69716</v>
      </c>
      <c r="J20" s="103">
        <v>4100</v>
      </c>
      <c r="K20" s="115">
        <v>278864</v>
      </c>
    </row>
    <row r="21" spans="1:11" ht="17.100000000000001" customHeight="1" x14ac:dyDescent="0.25">
      <c r="A21" s="46" t="s">
        <v>51</v>
      </c>
      <c r="B21" s="198" t="s">
        <v>912</v>
      </c>
      <c r="C21" s="72">
        <v>600081664</v>
      </c>
      <c r="D21" s="72" t="s">
        <v>913</v>
      </c>
      <c r="E21" s="219">
        <v>1</v>
      </c>
      <c r="F21" s="169">
        <v>0.371</v>
      </c>
      <c r="G21" s="165">
        <v>0.247</v>
      </c>
      <c r="H21" s="103">
        <v>94854</v>
      </c>
      <c r="I21" s="103">
        <v>32250</v>
      </c>
      <c r="J21" s="103">
        <v>1897</v>
      </c>
      <c r="K21" s="115">
        <v>129001</v>
      </c>
    </row>
    <row r="22" spans="1:11" ht="17.100000000000001" customHeight="1" x14ac:dyDescent="0.25">
      <c r="A22" s="46" t="s">
        <v>54</v>
      </c>
      <c r="B22" s="198" t="s">
        <v>914</v>
      </c>
      <c r="C22" s="72">
        <v>600080811</v>
      </c>
      <c r="D22" s="72" t="s">
        <v>915</v>
      </c>
      <c r="E22" s="219">
        <v>3</v>
      </c>
      <c r="F22" s="169">
        <v>0.80600000000000005</v>
      </c>
      <c r="G22" s="165">
        <v>0.53700000000000003</v>
      </c>
      <c r="H22" s="103">
        <v>206070</v>
      </c>
      <c r="I22" s="103">
        <v>70064</v>
      </c>
      <c r="J22" s="103">
        <v>4121</v>
      </c>
      <c r="K22" s="115">
        <v>280255</v>
      </c>
    </row>
    <row r="23" spans="1:11" ht="17.100000000000001" customHeight="1" x14ac:dyDescent="0.25">
      <c r="A23" s="46" t="s">
        <v>57</v>
      </c>
      <c r="B23" s="198" t="s">
        <v>916</v>
      </c>
      <c r="C23" s="72">
        <v>666000026</v>
      </c>
      <c r="D23" s="72" t="s">
        <v>917</v>
      </c>
      <c r="E23" s="219">
        <v>6</v>
      </c>
      <c r="F23" s="169">
        <v>1.2589999999999999</v>
      </c>
      <c r="G23" s="165">
        <v>0.83899999999999997</v>
      </c>
      <c r="H23" s="103">
        <v>321889</v>
      </c>
      <c r="I23" s="103">
        <v>109442</v>
      </c>
      <c r="J23" s="103">
        <v>6437</v>
      </c>
      <c r="K23" s="115">
        <v>437768</v>
      </c>
    </row>
    <row r="24" spans="1:11" ht="17.100000000000001" customHeight="1" x14ac:dyDescent="0.25">
      <c r="A24" s="46" t="s">
        <v>60</v>
      </c>
      <c r="B24" s="204" t="s">
        <v>918</v>
      </c>
      <c r="C24" s="45">
        <v>600080871</v>
      </c>
      <c r="D24" s="45" t="s">
        <v>919</v>
      </c>
      <c r="E24" s="219">
        <v>2</v>
      </c>
      <c r="F24" s="169">
        <v>0.80600000000000005</v>
      </c>
      <c r="G24" s="165">
        <v>0.53700000000000003</v>
      </c>
      <c r="H24" s="103">
        <v>206070</v>
      </c>
      <c r="I24" s="103">
        <v>70064</v>
      </c>
      <c r="J24" s="103">
        <v>4121</v>
      </c>
      <c r="K24" s="115">
        <v>280255</v>
      </c>
    </row>
    <row r="25" spans="1:11" ht="17.100000000000001" customHeight="1" x14ac:dyDescent="0.25">
      <c r="A25" s="46" t="s">
        <v>63</v>
      </c>
      <c r="B25" s="198" t="s">
        <v>920</v>
      </c>
      <c r="C25" s="72">
        <v>600081184</v>
      </c>
      <c r="D25" s="72" t="s">
        <v>921</v>
      </c>
      <c r="E25" s="219">
        <v>1</v>
      </c>
      <c r="F25" s="169">
        <v>0.28999999999999998</v>
      </c>
      <c r="G25" s="165">
        <v>0.193</v>
      </c>
      <c r="H25" s="103">
        <v>74144</v>
      </c>
      <c r="I25" s="103">
        <v>25209</v>
      </c>
      <c r="J25" s="103">
        <v>1482</v>
      </c>
      <c r="K25" s="115">
        <v>100835</v>
      </c>
    </row>
    <row r="26" spans="1:11" ht="17.100000000000001" customHeight="1" x14ac:dyDescent="0.25">
      <c r="A26" s="46" t="s">
        <v>66</v>
      </c>
      <c r="B26" s="198" t="s">
        <v>922</v>
      </c>
      <c r="C26" s="72">
        <v>600081206</v>
      </c>
      <c r="D26" s="72" t="s">
        <v>923</v>
      </c>
      <c r="E26" s="219">
        <v>1</v>
      </c>
      <c r="F26" s="169">
        <v>0.13</v>
      </c>
      <c r="G26" s="165">
        <v>8.6999999999999994E-2</v>
      </c>
      <c r="H26" s="103">
        <v>33237</v>
      </c>
      <c r="I26" s="103">
        <v>11301</v>
      </c>
      <c r="J26" s="103">
        <v>664</v>
      </c>
      <c r="K26" s="115">
        <v>45202</v>
      </c>
    </row>
    <row r="27" spans="1:11" ht="17.100000000000001" customHeight="1" x14ac:dyDescent="0.25">
      <c r="A27" s="46" t="s">
        <v>69</v>
      </c>
      <c r="B27" s="198" t="s">
        <v>924</v>
      </c>
      <c r="C27" s="72">
        <v>600080919</v>
      </c>
      <c r="D27" s="72" t="s">
        <v>925</v>
      </c>
      <c r="E27" s="218">
        <v>1</v>
      </c>
      <c r="F27" s="168">
        <v>0.24199999999999999</v>
      </c>
      <c r="G27" s="164">
        <v>0.161</v>
      </c>
      <c r="H27" s="103">
        <v>61872</v>
      </c>
      <c r="I27" s="103">
        <v>21036</v>
      </c>
      <c r="J27" s="103">
        <v>1237</v>
      </c>
      <c r="K27" s="115">
        <v>84145</v>
      </c>
    </row>
    <row r="28" spans="1:11" ht="17.100000000000001" customHeight="1" x14ac:dyDescent="0.25">
      <c r="A28" s="46" t="s">
        <v>72</v>
      </c>
      <c r="B28" s="76" t="s">
        <v>926</v>
      </c>
      <c r="C28" s="72">
        <v>600081397</v>
      </c>
      <c r="D28" s="72" t="s">
        <v>927</v>
      </c>
      <c r="E28" s="218">
        <v>1</v>
      </c>
      <c r="F28" s="168">
        <v>0.40300000000000002</v>
      </c>
      <c r="G28" s="164">
        <v>0.26900000000000002</v>
      </c>
      <c r="H28" s="103">
        <v>103035</v>
      </c>
      <c r="I28" s="103">
        <v>35032</v>
      </c>
      <c r="J28" s="103">
        <v>2060</v>
      </c>
      <c r="K28" s="115">
        <v>140127</v>
      </c>
    </row>
    <row r="29" spans="1:11" ht="17.100000000000001" customHeight="1" x14ac:dyDescent="0.25">
      <c r="A29" s="46" t="s">
        <v>75</v>
      </c>
      <c r="B29" s="198" t="s">
        <v>928</v>
      </c>
      <c r="C29" s="72">
        <v>600081371</v>
      </c>
      <c r="D29" s="72" t="s">
        <v>929</v>
      </c>
      <c r="E29" s="218">
        <v>2</v>
      </c>
      <c r="F29" s="168">
        <v>0.4</v>
      </c>
      <c r="G29" s="164">
        <v>0.26700000000000002</v>
      </c>
      <c r="H29" s="103">
        <v>102268</v>
      </c>
      <c r="I29" s="103">
        <v>34771</v>
      </c>
      <c r="J29" s="103">
        <v>2045</v>
      </c>
      <c r="K29" s="115">
        <v>139084</v>
      </c>
    </row>
    <row r="30" spans="1:11" ht="17.100000000000001" customHeight="1" x14ac:dyDescent="0.25">
      <c r="A30" s="46" t="s">
        <v>78</v>
      </c>
      <c r="B30" s="198" t="s">
        <v>930</v>
      </c>
      <c r="C30" s="72">
        <v>600083632</v>
      </c>
      <c r="D30" s="72" t="s">
        <v>931</v>
      </c>
      <c r="E30" s="219">
        <v>1</v>
      </c>
      <c r="F30" s="169">
        <v>0.32300000000000001</v>
      </c>
      <c r="G30" s="165">
        <v>0.215</v>
      </c>
      <c r="H30" s="103">
        <v>82582</v>
      </c>
      <c r="I30" s="103">
        <v>28078</v>
      </c>
      <c r="J30" s="103">
        <v>1651</v>
      </c>
      <c r="K30" s="115">
        <v>112311</v>
      </c>
    </row>
    <row r="31" spans="1:11" ht="17.100000000000001" customHeight="1" x14ac:dyDescent="0.25">
      <c r="A31" s="46" t="s">
        <v>81</v>
      </c>
      <c r="B31" s="198" t="s">
        <v>932</v>
      </c>
      <c r="C31" s="72">
        <v>600083896</v>
      </c>
      <c r="D31" s="72" t="s">
        <v>933</v>
      </c>
      <c r="E31" s="219">
        <v>1</v>
      </c>
      <c r="F31" s="169">
        <v>0.4</v>
      </c>
      <c r="G31" s="165">
        <v>0.26700000000000002</v>
      </c>
      <c r="H31" s="103">
        <v>102268</v>
      </c>
      <c r="I31" s="103">
        <v>34771</v>
      </c>
      <c r="J31" s="103">
        <v>2045</v>
      </c>
      <c r="K31" s="115">
        <v>139084</v>
      </c>
    </row>
    <row r="32" spans="1:11" ht="17.100000000000001" customHeight="1" x14ac:dyDescent="0.25">
      <c r="A32" s="46" t="s">
        <v>84</v>
      </c>
      <c r="B32" s="198" t="s">
        <v>934</v>
      </c>
      <c r="C32" s="72">
        <v>600083934</v>
      </c>
      <c r="D32" s="72" t="s">
        <v>935</v>
      </c>
      <c r="E32" s="219">
        <v>4</v>
      </c>
      <c r="F32" s="169">
        <v>1.6120000000000001</v>
      </c>
      <c r="G32" s="165">
        <v>1.075</v>
      </c>
      <c r="H32" s="103">
        <v>412141</v>
      </c>
      <c r="I32" s="103">
        <v>140128</v>
      </c>
      <c r="J32" s="103">
        <v>8242</v>
      </c>
      <c r="K32" s="115">
        <v>560511</v>
      </c>
    </row>
    <row r="33" spans="1:11" ht="17.100000000000001" customHeight="1" x14ac:dyDescent="0.25">
      <c r="A33" s="46" t="s">
        <v>87</v>
      </c>
      <c r="B33" s="198" t="s">
        <v>936</v>
      </c>
      <c r="C33" s="72">
        <v>600082318</v>
      </c>
      <c r="D33" s="72" t="s">
        <v>937</v>
      </c>
      <c r="E33" s="219">
        <v>1</v>
      </c>
      <c r="F33" s="169">
        <v>0.40300000000000002</v>
      </c>
      <c r="G33" s="165">
        <v>0.26900000000000002</v>
      </c>
      <c r="H33" s="103">
        <v>103035</v>
      </c>
      <c r="I33" s="103">
        <v>35032</v>
      </c>
      <c r="J33" s="103">
        <v>2060</v>
      </c>
      <c r="K33" s="115">
        <v>140127</v>
      </c>
    </row>
    <row r="34" spans="1:11" ht="17.100000000000001" customHeight="1" x14ac:dyDescent="0.25">
      <c r="A34" s="46" t="s">
        <v>90</v>
      </c>
      <c r="B34" s="198" t="s">
        <v>938</v>
      </c>
      <c r="C34" s="72">
        <v>600082385</v>
      </c>
      <c r="D34" s="72" t="s">
        <v>939</v>
      </c>
      <c r="E34" s="219">
        <v>1</v>
      </c>
      <c r="F34" s="169">
        <v>0.371</v>
      </c>
      <c r="G34" s="165">
        <v>0.247</v>
      </c>
      <c r="H34" s="103">
        <v>94854</v>
      </c>
      <c r="I34" s="103">
        <v>32250</v>
      </c>
      <c r="J34" s="103">
        <v>1897</v>
      </c>
      <c r="K34" s="115">
        <v>129001</v>
      </c>
    </row>
    <row r="35" spans="1:11" ht="17.100000000000001" customHeight="1" x14ac:dyDescent="0.25">
      <c r="A35" s="46" t="s">
        <v>93</v>
      </c>
      <c r="B35" s="198" t="s">
        <v>940</v>
      </c>
      <c r="C35" s="72">
        <v>600082482</v>
      </c>
      <c r="D35" s="72" t="s">
        <v>941</v>
      </c>
      <c r="E35" s="219">
        <v>1</v>
      </c>
      <c r="F35" s="169">
        <v>0.3</v>
      </c>
      <c r="G35" s="165">
        <v>0.2</v>
      </c>
      <c r="H35" s="103">
        <v>76701</v>
      </c>
      <c r="I35" s="103">
        <v>26078</v>
      </c>
      <c r="J35" s="103">
        <v>1534</v>
      </c>
      <c r="K35" s="115">
        <v>104313</v>
      </c>
    </row>
    <row r="36" spans="1:11" ht="17.100000000000001" customHeight="1" x14ac:dyDescent="0.25">
      <c r="A36" s="46" t="s">
        <v>96</v>
      </c>
      <c r="B36" s="198" t="s">
        <v>942</v>
      </c>
      <c r="C36" s="72">
        <v>600082521</v>
      </c>
      <c r="D36" s="72" t="s">
        <v>943</v>
      </c>
      <c r="E36" s="219">
        <v>1</v>
      </c>
      <c r="F36" s="169">
        <v>0.28999999999999998</v>
      </c>
      <c r="G36" s="165">
        <v>0.193</v>
      </c>
      <c r="H36" s="103">
        <v>74144</v>
      </c>
      <c r="I36" s="103">
        <v>25209</v>
      </c>
      <c r="J36" s="103">
        <v>1482</v>
      </c>
      <c r="K36" s="115">
        <v>100835</v>
      </c>
    </row>
    <row r="37" spans="1:11" ht="17.100000000000001" customHeight="1" x14ac:dyDescent="0.25">
      <c r="A37" s="46" t="s">
        <v>99</v>
      </c>
      <c r="B37" s="198" t="s">
        <v>944</v>
      </c>
      <c r="C37" s="72">
        <v>600082580</v>
      </c>
      <c r="D37" s="72" t="s">
        <v>945</v>
      </c>
      <c r="E37" s="219">
        <v>1</v>
      </c>
      <c r="F37" s="169">
        <v>0.40300000000000002</v>
      </c>
      <c r="G37" s="165">
        <v>0.26900000000000002</v>
      </c>
      <c r="H37" s="103">
        <v>103035</v>
      </c>
      <c r="I37" s="103">
        <v>35032</v>
      </c>
      <c r="J37" s="103">
        <v>2060</v>
      </c>
      <c r="K37" s="115">
        <v>140127</v>
      </c>
    </row>
    <row r="38" spans="1:11" ht="17.100000000000001" customHeight="1" x14ac:dyDescent="0.25">
      <c r="A38" s="46" t="s">
        <v>102</v>
      </c>
      <c r="B38" s="198" t="s">
        <v>946</v>
      </c>
      <c r="C38" s="72">
        <v>691005753</v>
      </c>
      <c r="D38" s="72" t="s">
        <v>947</v>
      </c>
      <c r="E38" s="219">
        <v>1</v>
      </c>
      <c r="F38" s="169">
        <v>0.32</v>
      </c>
      <c r="G38" s="165">
        <v>0.21299999999999999</v>
      </c>
      <c r="H38" s="103">
        <v>81815</v>
      </c>
      <c r="I38" s="103">
        <v>27817</v>
      </c>
      <c r="J38" s="103">
        <v>1636</v>
      </c>
      <c r="K38" s="115">
        <v>111268</v>
      </c>
    </row>
    <row r="39" spans="1:11" ht="17.100000000000001" customHeight="1" x14ac:dyDescent="0.25">
      <c r="A39" s="46" t="s">
        <v>105</v>
      </c>
      <c r="B39" s="198" t="s">
        <v>948</v>
      </c>
      <c r="C39" s="72">
        <v>600080820</v>
      </c>
      <c r="D39" s="72" t="s">
        <v>949</v>
      </c>
      <c r="E39" s="219">
        <v>1</v>
      </c>
      <c r="F39" s="169">
        <v>0.25</v>
      </c>
      <c r="G39" s="165">
        <v>0.16700000000000001</v>
      </c>
      <c r="H39" s="103">
        <v>63918</v>
      </c>
      <c r="I39" s="103">
        <v>21732</v>
      </c>
      <c r="J39" s="103">
        <v>1278</v>
      </c>
      <c r="K39" s="115">
        <v>86928</v>
      </c>
    </row>
    <row r="40" spans="1:11" ht="17.100000000000001" customHeight="1" x14ac:dyDescent="0.25">
      <c r="A40" s="46" t="s">
        <v>108</v>
      </c>
      <c r="B40" s="198" t="s">
        <v>950</v>
      </c>
      <c r="C40" s="72">
        <v>600083420</v>
      </c>
      <c r="D40" s="72" t="s">
        <v>951</v>
      </c>
      <c r="E40" s="219">
        <v>1</v>
      </c>
      <c r="F40" s="169">
        <v>0.25800000000000001</v>
      </c>
      <c r="G40" s="165">
        <v>0.17199999999999999</v>
      </c>
      <c r="H40" s="103">
        <v>65963</v>
      </c>
      <c r="I40" s="103">
        <v>22427</v>
      </c>
      <c r="J40" s="103">
        <v>1319</v>
      </c>
      <c r="K40" s="115">
        <v>89709</v>
      </c>
    </row>
    <row r="41" spans="1:11" ht="17.100000000000001" customHeight="1" x14ac:dyDescent="0.25">
      <c r="A41" s="46" t="s">
        <v>111</v>
      </c>
      <c r="B41" s="198" t="s">
        <v>952</v>
      </c>
      <c r="C41" s="72">
        <v>600083047</v>
      </c>
      <c r="D41" s="72" t="s">
        <v>953</v>
      </c>
      <c r="E41" s="219">
        <v>1</v>
      </c>
      <c r="F41" s="169">
        <v>0.40300000000000002</v>
      </c>
      <c r="G41" s="165">
        <v>0.26900000000000002</v>
      </c>
      <c r="H41" s="103">
        <v>103035</v>
      </c>
      <c r="I41" s="103">
        <v>35032</v>
      </c>
      <c r="J41" s="103">
        <v>2060</v>
      </c>
      <c r="K41" s="115">
        <v>140127</v>
      </c>
    </row>
    <row r="42" spans="1:11" ht="17.100000000000001" customHeight="1" x14ac:dyDescent="0.25">
      <c r="A42" s="46" t="s">
        <v>114</v>
      </c>
      <c r="B42" s="198" t="s">
        <v>954</v>
      </c>
      <c r="C42" s="72">
        <v>600082679</v>
      </c>
      <c r="D42" s="72" t="s">
        <v>955</v>
      </c>
      <c r="E42" s="219">
        <v>2</v>
      </c>
      <c r="F42" s="169">
        <v>0.129</v>
      </c>
      <c r="G42" s="165">
        <v>8.5999999999999993E-2</v>
      </c>
      <c r="H42" s="103">
        <v>32981</v>
      </c>
      <c r="I42" s="103">
        <v>11214</v>
      </c>
      <c r="J42" s="103">
        <v>659</v>
      </c>
      <c r="K42" s="115">
        <v>44854</v>
      </c>
    </row>
    <row r="43" spans="1:11" ht="17.100000000000001" customHeight="1" x14ac:dyDescent="0.25">
      <c r="A43" s="46" t="s">
        <v>117</v>
      </c>
      <c r="B43" s="198" t="s">
        <v>956</v>
      </c>
      <c r="C43" s="72">
        <v>600082831</v>
      </c>
      <c r="D43" s="72" t="s">
        <v>957</v>
      </c>
      <c r="E43" s="219">
        <v>2</v>
      </c>
      <c r="F43" s="169">
        <v>3.2000000000000001E-2</v>
      </c>
      <c r="G43" s="165">
        <v>2.1000000000000001E-2</v>
      </c>
      <c r="H43" s="103">
        <v>8181</v>
      </c>
      <c r="I43" s="103">
        <v>2782</v>
      </c>
      <c r="J43" s="103">
        <v>163</v>
      </c>
      <c r="K43" s="115">
        <v>11126</v>
      </c>
    </row>
    <row r="44" spans="1:11" ht="17.100000000000001" customHeight="1" x14ac:dyDescent="0.25">
      <c r="A44" s="46" t="s">
        <v>120</v>
      </c>
      <c r="B44" s="198" t="s">
        <v>958</v>
      </c>
      <c r="C44" s="72">
        <v>600081168</v>
      </c>
      <c r="D44" s="72" t="s">
        <v>959</v>
      </c>
      <c r="E44" s="219">
        <v>2</v>
      </c>
      <c r="F44" s="169">
        <v>0.80600000000000005</v>
      </c>
      <c r="G44" s="165">
        <v>0.53700000000000003</v>
      </c>
      <c r="H44" s="103">
        <v>206070</v>
      </c>
      <c r="I44" s="103">
        <v>70064</v>
      </c>
      <c r="J44" s="103">
        <v>4121</v>
      </c>
      <c r="K44" s="115">
        <v>280255</v>
      </c>
    </row>
    <row r="45" spans="1:11" ht="17.100000000000001" customHeight="1" x14ac:dyDescent="0.25">
      <c r="A45" s="46" t="s">
        <v>123</v>
      </c>
      <c r="B45" s="198" t="s">
        <v>960</v>
      </c>
      <c r="C45" s="72">
        <v>600081150</v>
      </c>
      <c r="D45" s="72" t="s">
        <v>961</v>
      </c>
      <c r="E45" s="219">
        <v>1</v>
      </c>
      <c r="F45" s="169">
        <v>0.371</v>
      </c>
      <c r="G45" s="165">
        <v>0.247</v>
      </c>
      <c r="H45" s="103">
        <v>94854</v>
      </c>
      <c r="I45" s="103">
        <v>32250</v>
      </c>
      <c r="J45" s="103">
        <v>1897</v>
      </c>
      <c r="K45" s="115">
        <v>129001</v>
      </c>
    </row>
    <row r="46" spans="1:11" ht="17.100000000000001" customHeight="1" x14ac:dyDescent="0.25">
      <c r="A46" s="46" t="s">
        <v>126</v>
      </c>
      <c r="B46" s="198" t="s">
        <v>962</v>
      </c>
      <c r="C46" s="72">
        <v>600080978</v>
      </c>
      <c r="D46" s="72" t="s">
        <v>963</v>
      </c>
      <c r="E46" s="219">
        <v>1</v>
      </c>
      <c r="F46" s="169">
        <v>0.28999999999999998</v>
      </c>
      <c r="G46" s="165">
        <v>0.193</v>
      </c>
      <c r="H46" s="103">
        <v>74144</v>
      </c>
      <c r="I46" s="103">
        <v>25209</v>
      </c>
      <c r="J46" s="103">
        <v>1482</v>
      </c>
      <c r="K46" s="115">
        <v>100835</v>
      </c>
    </row>
    <row r="47" spans="1:11" ht="17.100000000000001" customHeight="1" x14ac:dyDescent="0.25">
      <c r="A47" s="46" t="s">
        <v>129</v>
      </c>
      <c r="B47" s="198" t="s">
        <v>964</v>
      </c>
      <c r="C47" s="72">
        <v>600081362</v>
      </c>
      <c r="D47" s="72" t="s">
        <v>965</v>
      </c>
      <c r="E47" s="219">
        <v>4</v>
      </c>
      <c r="F47" s="169">
        <v>1</v>
      </c>
      <c r="G47" s="165">
        <v>0.66700000000000004</v>
      </c>
      <c r="H47" s="103">
        <v>255670</v>
      </c>
      <c r="I47" s="103">
        <v>86928</v>
      </c>
      <c r="J47" s="103">
        <v>5113</v>
      </c>
      <c r="K47" s="115">
        <v>347711</v>
      </c>
    </row>
    <row r="48" spans="1:11" ht="17.100000000000001" customHeight="1" x14ac:dyDescent="0.25">
      <c r="A48" s="46" t="s">
        <v>132</v>
      </c>
      <c r="B48" s="198" t="s">
        <v>966</v>
      </c>
      <c r="C48" s="72">
        <v>600080846</v>
      </c>
      <c r="D48" s="72" t="s">
        <v>967</v>
      </c>
      <c r="E48" s="219">
        <v>2</v>
      </c>
      <c r="F48" s="169">
        <v>0.22600000000000001</v>
      </c>
      <c r="G48" s="165">
        <v>0.151</v>
      </c>
      <c r="H48" s="103">
        <v>57782</v>
      </c>
      <c r="I48" s="103">
        <v>19646</v>
      </c>
      <c r="J48" s="103">
        <v>1155</v>
      </c>
      <c r="K48" s="115">
        <v>78583</v>
      </c>
    </row>
    <row r="49" spans="1:11" ht="17.100000000000001" customHeight="1" x14ac:dyDescent="0.25">
      <c r="A49" s="46" t="s">
        <v>135</v>
      </c>
      <c r="B49" s="198" t="s">
        <v>968</v>
      </c>
      <c r="C49" s="72">
        <v>600081133</v>
      </c>
      <c r="D49" s="72" t="s">
        <v>969</v>
      </c>
      <c r="E49" s="219">
        <v>2</v>
      </c>
      <c r="F49" s="169">
        <v>0.25</v>
      </c>
      <c r="G49" s="165">
        <v>0.16700000000000001</v>
      </c>
      <c r="H49" s="103">
        <v>63918</v>
      </c>
      <c r="I49" s="103">
        <v>21732</v>
      </c>
      <c r="J49" s="103">
        <v>1278</v>
      </c>
      <c r="K49" s="115">
        <v>86928</v>
      </c>
    </row>
    <row r="50" spans="1:11" ht="17.100000000000001" customHeight="1" x14ac:dyDescent="0.25">
      <c r="A50" s="46" t="s">
        <v>138</v>
      </c>
      <c r="B50" s="198" t="s">
        <v>970</v>
      </c>
      <c r="C50" s="72">
        <v>600081311</v>
      </c>
      <c r="D50" s="72" t="s">
        <v>971</v>
      </c>
      <c r="E50" s="218">
        <v>1</v>
      </c>
      <c r="F50" s="168">
        <v>0.121</v>
      </c>
      <c r="G50" s="164">
        <v>8.1000000000000003E-2</v>
      </c>
      <c r="H50" s="103">
        <v>30936</v>
      </c>
      <c r="I50" s="103">
        <v>10518</v>
      </c>
      <c r="J50" s="103">
        <v>618</v>
      </c>
      <c r="K50" s="115">
        <v>42072</v>
      </c>
    </row>
    <row r="51" spans="1:11" ht="17.100000000000001" customHeight="1" x14ac:dyDescent="0.25">
      <c r="A51" s="46" t="s">
        <v>141</v>
      </c>
      <c r="B51" s="198" t="s">
        <v>972</v>
      </c>
      <c r="C51" s="72">
        <v>600081095</v>
      </c>
      <c r="D51" s="72" t="s">
        <v>973</v>
      </c>
      <c r="E51" s="218">
        <v>1</v>
      </c>
      <c r="F51" s="168">
        <v>0.21</v>
      </c>
      <c r="G51" s="164">
        <v>0.14000000000000001</v>
      </c>
      <c r="H51" s="103">
        <v>53691</v>
      </c>
      <c r="I51" s="103">
        <v>18255</v>
      </c>
      <c r="J51" s="103">
        <v>1073</v>
      </c>
      <c r="K51" s="115">
        <v>73019</v>
      </c>
    </row>
    <row r="52" spans="1:11" ht="17.100000000000001" customHeight="1" x14ac:dyDescent="0.25">
      <c r="A52" s="46" t="s">
        <v>144</v>
      </c>
      <c r="B52" s="76" t="s">
        <v>974</v>
      </c>
      <c r="C52" s="72" t="s">
        <v>975</v>
      </c>
      <c r="D52" s="72" t="s">
        <v>976</v>
      </c>
      <c r="E52" s="218">
        <v>2</v>
      </c>
      <c r="F52" s="168">
        <v>0.80600000000000005</v>
      </c>
      <c r="G52" s="164">
        <v>0.53700000000000003</v>
      </c>
      <c r="H52" s="103">
        <v>206070</v>
      </c>
      <c r="I52" s="103">
        <v>70064</v>
      </c>
      <c r="J52" s="103">
        <v>4121</v>
      </c>
      <c r="K52" s="115">
        <v>280255</v>
      </c>
    </row>
    <row r="53" spans="1:11" ht="17.100000000000001" customHeight="1" x14ac:dyDescent="0.25">
      <c r="A53" s="46" t="s">
        <v>147</v>
      </c>
      <c r="B53" s="76" t="s">
        <v>977</v>
      </c>
      <c r="C53" s="72" t="s">
        <v>978</v>
      </c>
      <c r="D53" s="72" t="s">
        <v>979</v>
      </c>
      <c r="E53" s="218">
        <v>1</v>
      </c>
      <c r="F53" s="168">
        <v>0.24099999999999999</v>
      </c>
      <c r="G53" s="164">
        <v>0.161</v>
      </c>
      <c r="H53" s="103">
        <v>61617</v>
      </c>
      <c r="I53" s="103">
        <v>20950</v>
      </c>
      <c r="J53" s="103">
        <v>1232</v>
      </c>
      <c r="K53" s="115">
        <v>83799</v>
      </c>
    </row>
    <row r="54" spans="1:11" ht="17.100000000000001" customHeight="1" x14ac:dyDescent="0.25">
      <c r="A54" s="46" t="s">
        <v>150</v>
      </c>
      <c r="B54" s="76" t="s">
        <v>980</v>
      </c>
      <c r="C54" s="72" t="s">
        <v>981</v>
      </c>
      <c r="D54" s="72" t="s">
        <v>982</v>
      </c>
      <c r="E54" s="218">
        <v>1</v>
      </c>
      <c r="F54" s="168">
        <v>0.371</v>
      </c>
      <c r="G54" s="164">
        <v>0.247</v>
      </c>
      <c r="H54" s="103">
        <v>94854</v>
      </c>
      <c r="I54" s="103">
        <v>32250</v>
      </c>
      <c r="J54" s="103">
        <v>1897</v>
      </c>
      <c r="K54" s="115">
        <v>129001</v>
      </c>
    </row>
    <row r="55" spans="1:11" ht="17.100000000000001" customHeight="1" x14ac:dyDescent="0.25">
      <c r="A55" s="46" t="s">
        <v>153</v>
      </c>
      <c r="B55" s="76" t="s">
        <v>983</v>
      </c>
      <c r="C55" s="72" t="s">
        <v>984</v>
      </c>
      <c r="D55" s="72" t="s">
        <v>985</v>
      </c>
      <c r="E55" s="218">
        <v>1</v>
      </c>
      <c r="F55" s="168">
        <v>0.28999999999999998</v>
      </c>
      <c r="G55" s="164">
        <v>0.193</v>
      </c>
      <c r="H55" s="103">
        <v>74144</v>
      </c>
      <c r="I55" s="103">
        <v>25209</v>
      </c>
      <c r="J55" s="103">
        <v>1482</v>
      </c>
      <c r="K55" s="115">
        <v>100835</v>
      </c>
    </row>
    <row r="56" spans="1:11" ht="17.100000000000001" customHeight="1" x14ac:dyDescent="0.25">
      <c r="A56" s="46" t="s">
        <v>156</v>
      </c>
      <c r="B56" s="76" t="s">
        <v>986</v>
      </c>
      <c r="C56" s="72" t="s">
        <v>987</v>
      </c>
      <c r="D56" s="72" t="s">
        <v>988</v>
      </c>
      <c r="E56" s="218">
        <v>1</v>
      </c>
      <c r="F56" s="168">
        <v>0.371</v>
      </c>
      <c r="G56" s="164">
        <v>0.247</v>
      </c>
      <c r="H56" s="103">
        <v>94854</v>
      </c>
      <c r="I56" s="103">
        <v>32250</v>
      </c>
      <c r="J56" s="103">
        <v>1897</v>
      </c>
      <c r="K56" s="115">
        <v>129001</v>
      </c>
    </row>
    <row r="57" spans="1:11" ht="17.100000000000001" customHeight="1" x14ac:dyDescent="0.25">
      <c r="A57" s="46" t="s">
        <v>159</v>
      </c>
      <c r="B57" s="76" t="s">
        <v>989</v>
      </c>
      <c r="C57" s="72" t="s">
        <v>990</v>
      </c>
      <c r="D57" s="72" t="s">
        <v>991</v>
      </c>
      <c r="E57" s="218">
        <v>1</v>
      </c>
      <c r="F57" s="168">
        <v>0.40300000000000002</v>
      </c>
      <c r="G57" s="164">
        <v>0.26900000000000002</v>
      </c>
      <c r="H57" s="103">
        <v>103035</v>
      </c>
      <c r="I57" s="103">
        <v>35032</v>
      </c>
      <c r="J57" s="103">
        <v>2060</v>
      </c>
      <c r="K57" s="115">
        <v>140127</v>
      </c>
    </row>
    <row r="58" spans="1:11" ht="17.100000000000001" customHeight="1" x14ac:dyDescent="0.25">
      <c r="A58" s="46" t="s">
        <v>162</v>
      </c>
      <c r="B58" s="76" t="s">
        <v>992</v>
      </c>
      <c r="C58" s="72" t="s">
        <v>993</v>
      </c>
      <c r="D58" s="72" t="s">
        <v>994</v>
      </c>
      <c r="E58" s="218">
        <v>1</v>
      </c>
      <c r="F58" s="168">
        <v>0.40300000000000002</v>
      </c>
      <c r="G58" s="164">
        <v>0.26900000000000002</v>
      </c>
      <c r="H58" s="103">
        <v>103035</v>
      </c>
      <c r="I58" s="103">
        <v>35032</v>
      </c>
      <c r="J58" s="103">
        <v>2060</v>
      </c>
      <c r="K58" s="115">
        <v>140127</v>
      </c>
    </row>
    <row r="59" spans="1:11" ht="17.100000000000001" customHeight="1" x14ac:dyDescent="0.25">
      <c r="A59" s="46" t="s">
        <v>165</v>
      </c>
      <c r="B59" s="76" t="s">
        <v>995</v>
      </c>
      <c r="C59" s="72" t="s">
        <v>996</v>
      </c>
      <c r="D59" s="72" t="s">
        <v>997</v>
      </c>
      <c r="E59" s="218">
        <v>3</v>
      </c>
      <c r="F59" s="168">
        <v>1.2090000000000001</v>
      </c>
      <c r="G59" s="164">
        <v>0.80600000000000005</v>
      </c>
      <c r="H59" s="103">
        <v>309106</v>
      </c>
      <c r="I59" s="103">
        <v>105096</v>
      </c>
      <c r="J59" s="103">
        <v>6182</v>
      </c>
      <c r="K59" s="115">
        <v>420384</v>
      </c>
    </row>
    <row r="60" spans="1:11" ht="17.100000000000001" customHeight="1" x14ac:dyDescent="0.25">
      <c r="A60" s="46" t="s">
        <v>168</v>
      </c>
      <c r="B60" s="76" t="s">
        <v>998</v>
      </c>
      <c r="C60" s="72" t="s">
        <v>999</v>
      </c>
      <c r="D60" s="72" t="s">
        <v>1000</v>
      </c>
      <c r="E60" s="218">
        <v>1</v>
      </c>
      <c r="F60" s="168">
        <v>0.40300000000000002</v>
      </c>
      <c r="G60" s="164">
        <v>0.26900000000000002</v>
      </c>
      <c r="H60" s="103">
        <v>103035</v>
      </c>
      <c r="I60" s="103">
        <v>35032</v>
      </c>
      <c r="J60" s="103">
        <v>2060</v>
      </c>
      <c r="K60" s="115">
        <v>140127</v>
      </c>
    </row>
    <row r="61" spans="1:11" ht="17.100000000000001" customHeight="1" x14ac:dyDescent="0.25">
      <c r="A61" s="46" t="s">
        <v>171</v>
      </c>
      <c r="B61" s="76" t="s">
        <v>1001</v>
      </c>
      <c r="C61" s="72" t="s">
        <v>1002</v>
      </c>
      <c r="D61" s="72" t="s">
        <v>1003</v>
      </c>
      <c r="E61" s="218">
        <v>1</v>
      </c>
      <c r="F61" s="168">
        <v>0.371</v>
      </c>
      <c r="G61" s="164">
        <v>0.247</v>
      </c>
      <c r="H61" s="103">
        <v>94854</v>
      </c>
      <c r="I61" s="103">
        <v>32250</v>
      </c>
      <c r="J61" s="103">
        <v>1897</v>
      </c>
      <c r="K61" s="115">
        <v>129001</v>
      </c>
    </row>
    <row r="62" spans="1:11" ht="17.100000000000001" customHeight="1" x14ac:dyDescent="0.25">
      <c r="A62" s="46" t="s">
        <v>174</v>
      </c>
      <c r="B62" s="205" t="s">
        <v>1004</v>
      </c>
      <c r="C62" s="72" t="s">
        <v>1005</v>
      </c>
      <c r="D62" s="72" t="s">
        <v>1006</v>
      </c>
      <c r="E62" s="218">
        <v>2</v>
      </c>
      <c r="F62" s="168">
        <v>0.38700000000000001</v>
      </c>
      <c r="G62" s="164">
        <v>0.25800000000000001</v>
      </c>
      <c r="H62" s="103">
        <v>98944</v>
      </c>
      <c r="I62" s="103">
        <v>33641</v>
      </c>
      <c r="J62" s="103">
        <v>1978</v>
      </c>
      <c r="K62" s="115">
        <v>134563</v>
      </c>
    </row>
    <row r="63" spans="1:11" ht="17.100000000000001" customHeight="1" x14ac:dyDescent="0.25">
      <c r="A63" s="46" t="s">
        <v>177</v>
      </c>
      <c r="B63" s="205" t="s">
        <v>1007</v>
      </c>
      <c r="C63" s="72" t="s">
        <v>1008</v>
      </c>
      <c r="D63" s="72" t="s">
        <v>1009</v>
      </c>
      <c r="E63" s="218">
        <v>2</v>
      </c>
      <c r="F63" s="168">
        <v>0.8</v>
      </c>
      <c r="G63" s="164">
        <v>0.53300000000000003</v>
      </c>
      <c r="H63" s="103">
        <v>204536</v>
      </c>
      <c r="I63" s="103">
        <v>69542</v>
      </c>
      <c r="J63" s="103">
        <v>4090</v>
      </c>
      <c r="K63" s="115">
        <v>278168</v>
      </c>
    </row>
    <row r="64" spans="1:11" ht="17.100000000000001" customHeight="1" x14ac:dyDescent="0.25">
      <c r="A64" s="46" t="s">
        <v>180</v>
      </c>
      <c r="B64" s="205" t="s">
        <v>1010</v>
      </c>
      <c r="C64" s="72" t="s">
        <v>1011</v>
      </c>
      <c r="D64" s="72" t="s">
        <v>1012</v>
      </c>
      <c r="E64" s="218">
        <v>1</v>
      </c>
      <c r="F64" s="168">
        <v>0.313</v>
      </c>
      <c r="G64" s="164">
        <v>0.20899999999999999</v>
      </c>
      <c r="H64" s="103">
        <v>80025</v>
      </c>
      <c r="I64" s="103">
        <v>27209</v>
      </c>
      <c r="J64" s="103">
        <v>1600</v>
      </c>
      <c r="K64" s="115">
        <v>108834</v>
      </c>
    </row>
    <row r="65" spans="1:11" ht="17.100000000000001" customHeight="1" x14ac:dyDescent="0.25">
      <c r="A65" s="46" t="s">
        <v>183</v>
      </c>
      <c r="B65" s="205" t="s">
        <v>1013</v>
      </c>
      <c r="C65" s="72" t="s">
        <v>1014</v>
      </c>
      <c r="D65" s="72" t="s">
        <v>1015</v>
      </c>
      <c r="E65" s="218">
        <v>2</v>
      </c>
      <c r="F65" s="168">
        <v>0.61299999999999999</v>
      </c>
      <c r="G65" s="164">
        <v>0.40899999999999997</v>
      </c>
      <c r="H65" s="103">
        <v>156726</v>
      </c>
      <c r="I65" s="103">
        <v>53287</v>
      </c>
      <c r="J65" s="103">
        <v>3134</v>
      </c>
      <c r="K65" s="115">
        <v>213147</v>
      </c>
    </row>
    <row r="66" spans="1:11" ht="17.100000000000001" customHeight="1" x14ac:dyDescent="0.25">
      <c r="A66" s="46" t="s">
        <v>186</v>
      </c>
      <c r="B66" s="205" t="s">
        <v>1016</v>
      </c>
      <c r="C66" s="72" t="s">
        <v>1017</v>
      </c>
      <c r="D66" s="72" t="s">
        <v>1018</v>
      </c>
      <c r="E66" s="218">
        <v>1</v>
      </c>
      <c r="F66" s="168">
        <v>0.32300000000000001</v>
      </c>
      <c r="G66" s="164">
        <v>0.215</v>
      </c>
      <c r="H66" s="103">
        <v>82582</v>
      </c>
      <c r="I66" s="103">
        <v>28078</v>
      </c>
      <c r="J66" s="103">
        <v>1651</v>
      </c>
      <c r="K66" s="115">
        <v>112311</v>
      </c>
    </row>
    <row r="67" spans="1:11" ht="17.100000000000001" customHeight="1" x14ac:dyDescent="0.25">
      <c r="A67" s="46" t="s">
        <v>189</v>
      </c>
      <c r="B67" s="205" t="s">
        <v>1019</v>
      </c>
      <c r="C67" s="72" t="s">
        <v>1020</v>
      </c>
      <c r="D67" s="72" t="s">
        <v>1021</v>
      </c>
      <c r="E67" s="218">
        <v>4</v>
      </c>
      <c r="F67" s="168">
        <v>0.91100000000000003</v>
      </c>
      <c r="G67" s="164">
        <v>0.60699999999999998</v>
      </c>
      <c r="H67" s="103">
        <v>232916</v>
      </c>
      <c r="I67" s="103">
        <v>79191</v>
      </c>
      <c r="J67" s="103">
        <v>4658</v>
      </c>
      <c r="K67" s="115">
        <v>316765</v>
      </c>
    </row>
    <row r="68" spans="1:11" ht="17.100000000000001" customHeight="1" x14ac:dyDescent="0.25">
      <c r="A68" s="46" t="s">
        <v>192</v>
      </c>
      <c r="B68" s="205" t="s">
        <v>1022</v>
      </c>
      <c r="C68" s="72" t="s">
        <v>1023</v>
      </c>
      <c r="D68" s="72" t="s">
        <v>1024</v>
      </c>
      <c r="E68" s="218">
        <v>1</v>
      </c>
      <c r="F68" s="168">
        <v>0.40300000000000002</v>
      </c>
      <c r="G68" s="164">
        <v>0.26900000000000002</v>
      </c>
      <c r="H68" s="103">
        <v>103035</v>
      </c>
      <c r="I68" s="103">
        <v>35032</v>
      </c>
      <c r="J68" s="103">
        <v>2060</v>
      </c>
      <c r="K68" s="115">
        <v>140127</v>
      </c>
    </row>
    <row r="69" spans="1:11" ht="17.100000000000001" customHeight="1" x14ac:dyDescent="0.25">
      <c r="A69" s="46" t="s">
        <v>195</v>
      </c>
      <c r="B69" s="205" t="s">
        <v>1025</v>
      </c>
      <c r="C69" s="72" t="s">
        <v>1026</v>
      </c>
      <c r="D69" s="72" t="s">
        <v>1027</v>
      </c>
      <c r="E69" s="218">
        <v>1</v>
      </c>
      <c r="F69" s="168">
        <v>0.40300000000000002</v>
      </c>
      <c r="G69" s="164">
        <v>0.26900000000000002</v>
      </c>
      <c r="H69" s="103">
        <v>103035</v>
      </c>
      <c r="I69" s="103">
        <v>35032</v>
      </c>
      <c r="J69" s="103">
        <v>2060</v>
      </c>
      <c r="K69" s="115">
        <v>140127</v>
      </c>
    </row>
    <row r="70" spans="1:11" ht="17.100000000000001" customHeight="1" x14ac:dyDescent="0.25">
      <c r="A70" s="46" t="s">
        <v>198</v>
      </c>
      <c r="B70" s="205" t="s">
        <v>1028</v>
      </c>
      <c r="C70" s="72" t="s">
        <v>1029</v>
      </c>
      <c r="D70" s="72" t="s">
        <v>1030</v>
      </c>
      <c r="E70" s="218">
        <v>1</v>
      </c>
      <c r="F70" s="168">
        <v>0.38700000000000001</v>
      </c>
      <c r="G70" s="164">
        <v>0.25800000000000001</v>
      </c>
      <c r="H70" s="103">
        <v>98944</v>
      </c>
      <c r="I70" s="103">
        <v>33641</v>
      </c>
      <c r="J70" s="103">
        <v>1978</v>
      </c>
      <c r="K70" s="115">
        <v>134563</v>
      </c>
    </row>
    <row r="71" spans="1:11" ht="17.100000000000001" customHeight="1" x14ac:dyDescent="0.25">
      <c r="A71" s="46" t="s">
        <v>201</v>
      </c>
      <c r="B71" s="205" t="s">
        <v>1031</v>
      </c>
      <c r="C71" s="72" t="s">
        <v>1032</v>
      </c>
      <c r="D71" s="72" t="s">
        <v>1033</v>
      </c>
      <c r="E71" s="218">
        <v>4</v>
      </c>
      <c r="F71" s="168">
        <v>0.32300000000000001</v>
      </c>
      <c r="G71" s="164">
        <v>0.215</v>
      </c>
      <c r="H71" s="103">
        <v>82582</v>
      </c>
      <c r="I71" s="103">
        <v>28078</v>
      </c>
      <c r="J71" s="103">
        <v>1651</v>
      </c>
      <c r="K71" s="115">
        <v>112311</v>
      </c>
    </row>
    <row r="72" spans="1:11" ht="17.100000000000001" customHeight="1" x14ac:dyDescent="0.25">
      <c r="A72" s="46" t="s">
        <v>204</v>
      </c>
      <c r="B72" s="205" t="s">
        <v>1034</v>
      </c>
      <c r="C72" s="72" t="s">
        <v>1035</v>
      </c>
      <c r="D72" s="72" t="s">
        <v>1036</v>
      </c>
      <c r="E72" s="218">
        <v>1</v>
      </c>
      <c r="F72" s="168">
        <v>0.38700000000000001</v>
      </c>
      <c r="G72" s="164">
        <v>0.25800000000000001</v>
      </c>
      <c r="H72" s="103">
        <v>98944</v>
      </c>
      <c r="I72" s="103">
        <v>33641</v>
      </c>
      <c r="J72" s="103">
        <v>1978</v>
      </c>
      <c r="K72" s="115">
        <v>134563</v>
      </c>
    </row>
    <row r="73" spans="1:11" ht="17.100000000000001" customHeight="1" x14ac:dyDescent="0.25">
      <c r="A73" s="46" t="s">
        <v>207</v>
      </c>
      <c r="B73" s="205" t="s">
        <v>1037</v>
      </c>
      <c r="C73" s="72" t="s">
        <v>1038</v>
      </c>
      <c r="D73" s="72" t="s">
        <v>1039</v>
      </c>
      <c r="E73" s="218">
        <v>3</v>
      </c>
      <c r="F73" s="168">
        <v>1.2090000000000001</v>
      </c>
      <c r="G73" s="164">
        <v>0.80600000000000005</v>
      </c>
      <c r="H73" s="103">
        <v>309106</v>
      </c>
      <c r="I73" s="103">
        <v>105096</v>
      </c>
      <c r="J73" s="103">
        <v>6182</v>
      </c>
      <c r="K73" s="115">
        <v>420384</v>
      </c>
    </row>
    <row r="74" spans="1:11" ht="17.100000000000001" customHeight="1" x14ac:dyDescent="0.25">
      <c r="A74" s="46" t="s">
        <v>210</v>
      </c>
      <c r="B74" s="205" t="s">
        <v>1040</v>
      </c>
      <c r="C74" s="72" t="s">
        <v>1041</v>
      </c>
      <c r="D74" s="72" t="s">
        <v>1042</v>
      </c>
      <c r="E74" s="218">
        <v>2</v>
      </c>
      <c r="F74" s="168">
        <v>0.64500000000000002</v>
      </c>
      <c r="G74" s="164">
        <v>0.43</v>
      </c>
      <c r="H74" s="103">
        <v>164907</v>
      </c>
      <c r="I74" s="103">
        <v>56068</v>
      </c>
      <c r="J74" s="103">
        <v>3298</v>
      </c>
      <c r="K74" s="115">
        <v>224273</v>
      </c>
    </row>
    <row r="75" spans="1:11" ht="17.100000000000001" customHeight="1" x14ac:dyDescent="0.25">
      <c r="A75" s="46" t="s">
        <v>213</v>
      </c>
      <c r="B75" s="205" t="s">
        <v>1043</v>
      </c>
      <c r="C75" s="72" t="s">
        <v>1044</v>
      </c>
      <c r="D75" s="72" t="s">
        <v>1045</v>
      </c>
      <c r="E75" s="218">
        <v>1</v>
      </c>
      <c r="F75" s="168">
        <v>0.40300000000000002</v>
      </c>
      <c r="G75" s="164">
        <v>0.26900000000000002</v>
      </c>
      <c r="H75" s="103">
        <v>103035</v>
      </c>
      <c r="I75" s="103">
        <v>35032</v>
      </c>
      <c r="J75" s="103">
        <v>2060</v>
      </c>
      <c r="K75" s="115">
        <v>140127</v>
      </c>
    </row>
    <row r="76" spans="1:11" ht="17.100000000000001" customHeight="1" x14ac:dyDescent="0.25">
      <c r="A76" s="46" t="s">
        <v>216</v>
      </c>
      <c r="B76" s="76" t="s">
        <v>1046</v>
      </c>
      <c r="C76" s="72" t="s">
        <v>1047</v>
      </c>
      <c r="D76" s="72" t="s">
        <v>1048</v>
      </c>
      <c r="E76" s="218">
        <v>1</v>
      </c>
      <c r="F76" s="168">
        <v>0.22600000000000001</v>
      </c>
      <c r="G76" s="164">
        <v>0.151</v>
      </c>
      <c r="H76" s="103">
        <v>57782</v>
      </c>
      <c r="I76" s="103">
        <v>19646</v>
      </c>
      <c r="J76" s="103">
        <v>1155</v>
      </c>
      <c r="K76" s="115">
        <v>78583</v>
      </c>
    </row>
    <row r="77" spans="1:11" ht="17.100000000000001" customHeight="1" x14ac:dyDescent="0.25">
      <c r="A77" s="46" t="s">
        <v>219</v>
      </c>
      <c r="B77" s="76" t="s">
        <v>1049</v>
      </c>
      <c r="C77" s="72" t="s">
        <v>1050</v>
      </c>
      <c r="D77" s="72" t="s">
        <v>1051</v>
      </c>
      <c r="E77" s="218">
        <v>1</v>
      </c>
      <c r="F77" s="168">
        <v>0.24199999999999999</v>
      </c>
      <c r="G77" s="164">
        <v>0.161</v>
      </c>
      <c r="H77" s="103">
        <v>61872</v>
      </c>
      <c r="I77" s="103">
        <v>21036</v>
      </c>
      <c r="J77" s="103">
        <v>1237</v>
      </c>
      <c r="K77" s="115">
        <v>84145</v>
      </c>
    </row>
    <row r="78" spans="1:11" ht="17.100000000000001" customHeight="1" x14ac:dyDescent="0.25">
      <c r="A78" s="46" t="s">
        <v>222</v>
      </c>
      <c r="B78" s="76" t="s">
        <v>1052</v>
      </c>
      <c r="C78" s="72" t="s">
        <v>1053</v>
      </c>
      <c r="D78" s="72" t="s">
        <v>1054</v>
      </c>
      <c r="E78" s="218">
        <v>1</v>
      </c>
      <c r="F78" s="168">
        <v>6.5000000000000002E-2</v>
      </c>
      <c r="G78" s="164">
        <v>4.2999999999999997E-2</v>
      </c>
      <c r="H78" s="103">
        <v>16619</v>
      </c>
      <c r="I78" s="103">
        <v>5650</v>
      </c>
      <c r="J78" s="103">
        <v>332</v>
      </c>
      <c r="K78" s="115">
        <v>22601</v>
      </c>
    </row>
    <row r="79" spans="1:11" ht="17.100000000000001" customHeight="1" x14ac:dyDescent="0.25">
      <c r="A79" s="46" t="s">
        <v>225</v>
      </c>
      <c r="B79" s="198" t="s">
        <v>1055</v>
      </c>
      <c r="C79" s="72">
        <v>600082661</v>
      </c>
      <c r="D79" s="72" t="s">
        <v>1056</v>
      </c>
      <c r="E79" s="219">
        <v>1</v>
      </c>
      <c r="F79" s="169">
        <v>0.40300000000000002</v>
      </c>
      <c r="G79" s="165">
        <v>0.26900000000000002</v>
      </c>
      <c r="H79" s="103">
        <v>103035</v>
      </c>
      <c r="I79" s="103">
        <v>35032</v>
      </c>
      <c r="J79" s="103">
        <v>2060</v>
      </c>
      <c r="K79" s="115">
        <v>140127</v>
      </c>
    </row>
    <row r="80" spans="1:11" ht="17.100000000000001" customHeight="1" x14ac:dyDescent="0.25">
      <c r="A80" s="46" t="s">
        <v>228</v>
      </c>
      <c r="B80" s="198" t="s">
        <v>1057</v>
      </c>
      <c r="C80" s="72">
        <v>600082342</v>
      </c>
      <c r="D80" s="72" t="s">
        <v>1058</v>
      </c>
      <c r="E80" s="219">
        <v>1</v>
      </c>
      <c r="F80" s="169">
        <v>0.21</v>
      </c>
      <c r="G80" s="165">
        <v>0.14000000000000001</v>
      </c>
      <c r="H80" s="103">
        <v>53691</v>
      </c>
      <c r="I80" s="103">
        <v>18255</v>
      </c>
      <c r="J80" s="103">
        <v>1073</v>
      </c>
      <c r="K80" s="115">
        <v>73019</v>
      </c>
    </row>
    <row r="81" spans="1:11" ht="17.100000000000001" customHeight="1" x14ac:dyDescent="0.25">
      <c r="A81" s="47" t="s">
        <v>231</v>
      </c>
      <c r="B81" s="206" t="s">
        <v>1059</v>
      </c>
      <c r="C81" s="48" t="s">
        <v>1060</v>
      </c>
      <c r="D81" s="48" t="s">
        <v>1061</v>
      </c>
      <c r="E81" s="220">
        <v>1</v>
      </c>
      <c r="F81" s="170">
        <v>0.40300000000000002</v>
      </c>
      <c r="G81" s="166">
        <v>0.26900000000000002</v>
      </c>
      <c r="H81" s="108">
        <v>103035</v>
      </c>
      <c r="I81" s="108">
        <v>35032</v>
      </c>
      <c r="J81" s="108">
        <v>2060</v>
      </c>
      <c r="K81" s="116">
        <v>140127</v>
      </c>
    </row>
    <row r="82" spans="1:11" ht="24" customHeight="1" x14ac:dyDescent="0.3">
      <c r="A82" s="222" t="s">
        <v>295</v>
      </c>
      <c r="B82" s="222"/>
      <c r="C82" s="222"/>
      <c r="D82" s="222"/>
      <c r="E82" s="221">
        <f>SUBTOTAL(109,Tabulka5[Počet tříd v mateřské škole, které dotaci obdrží])</f>
        <v>121</v>
      </c>
      <c r="F82" s="171">
        <f>SUBTOTAL(109,Tabulka5[Úvazky překryvu přímé pedagogické činnosti učitelů, na které je dotace poskytnuta (navýšení úvazků učitelů MŠ potřebných k zajištění cílených překryvů 2,5 hod)])</f>
        <v>34.818999999999988</v>
      </c>
      <c r="G82" s="167">
        <f>SUBTOTAL(109,Tabulka5[Limit počtu učitelů mateřských škol přepočtený na období leden - srpen 2019])</f>
        <v>23.211999999999986</v>
      </c>
      <c r="H82" s="133">
        <f>SUBTOTAL(109,Tabulka5[Platy v Kč])</f>
        <v>8902186</v>
      </c>
      <c r="I82" s="133">
        <f>SUBTOTAL(109,Tabulka5[Zákonné odvody v Kč])</f>
        <v>3026742</v>
      </c>
      <c r="J82" s="133">
        <f>SUBTOTAL(109,Tabulka5[Fond kulturních a sociálních potřeb v Kč])</f>
        <v>178001</v>
      </c>
      <c r="K82" s="134">
        <f>SUBTOTAL(109,Tabulka5[[Poskytnutá dotace celkem v Kč ]])</f>
        <v>12106929</v>
      </c>
    </row>
    <row r="83" spans="1:11" x14ac:dyDescent="0.25">
      <c r="A83" s="126"/>
      <c r="B83" s="126"/>
      <c r="C83" s="126"/>
      <c r="D83" s="126"/>
      <c r="E83" s="107"/>
      <c r="F83" s="107"/>
      <c r="G83" s="107"/>
      <c r="H83" s="107"/>
      <c r="I83" s="107"/>
      <c r="J83" s="126"/>
    </row>
  </sheetData>
  <mergeCells count="2">
    <mergeCell ref="A82:D82"/>
    <mergeCell ref="A3:C3"/>
  </mergeCells>
  <conditionalFormatting sqref="I4">
    <cfRule type="cellIs" dxfId="128" priority="1" operator="lessThan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C43" workbookViewId="0">
      <selection activeCell="G5" sqref="G5:G55"/>
    </sheetView>
  </sheetViews>
  <sheetFormatPr defaultRowHeight="15" x14ac:dyDescent="0.25"/>
  <cols>
    <col min="1" max="1" width="15.7109375" customWidth="1"/>
    <col min="2" max="2" width="86.140625" bestFit="1" customWidth="1"/>
    <col min="3" max="4" width="20.7109375" customWidth="1"/>
    <col min="5" max="5" width="20.7109375" style="183" customWidth="1"/>
    <col min="6" max="6" width="26.5703125" style="88" customWidth="1"/>
    <col min="7" max="8" width="20.7109375" style="107" customWidth="1"/>
    <col min="9" max="9" width="20.7109375" style="88" customWidth="1"/>
    <col min="10" max="10" width="20.7109375" style="107" customWidth="1"/>
    <col min="11" max="11" width="17.5703125" bestFit="1" customWidth="1"/>
  </cols>
  <sheetData>
    <row r="1" spans="1:12" x14ac:dyDescent="0.25">
      <c r="A1" s="125" t="s">
        <v>3585</v>
      </c>
      <c r="F1" s="123"/>
      <c r="I1" s="123"/>
    </row>
    <row r="2" spans="1:12" x14ac:dyDescent="0.25">
      <c r="A2" s="130" t="s">
        <v>3586</v>
      </c>
      <c r="B2" s="130"/>
      <c r="C2" s="130"/>
      <c r="D2" s="130"/>
      <c r="F2" s="126"/>
      <c r="I2" s="126"/>
    </row>
    <row r="3" spans="1:12" ht="26.25" x14ac:dyDescent="0.4">
      <c r="A3" s="224" t="s">
        <v>3574</v>
      </c>
      <c r="B3" s="225"/>
      <c r="C3" s="228"/>
      <c r="I3" s="107"/>
    </row>
    <row r="4" spans="1:12" ht="111" customHeight="1" x14ac:dyDescent="0.25">
      <c r="A4" s="11" t="s">
        <v>0</v>
      </c>
      <c r="B4" s="9" t="s">
        <v>1</v>
      </c>
      <c r="C4" s="187" t="s">
        <v>2</v>
      </c>
      <c r="D4" s="187" t="s">
        <v>3582</v>
      </c>
      <c r="E4" s="188" t="s">
        <v>3583</v>
      </c>
      <c r="F4" s="188" t="s">
        <v>3587</v>
      </c>
      <c r="G4" s="188" t="s">
        <v>3588</v>
      </c>
      <c r="H4" s="188" t="s">
        <v>293</v>
      </c>
      <c r="I4" s="189" t="s">
        <v>294</v>
      </c>
      <c r="J4" s="189" t="s">
        <v>3584</v>
      </c>
      <c r="K4" s="190" t="s">
        <v>292</v>
      </c>
      <c r="L4" s="21"/>
    </row>
    <row r="5" spans="1:12" ht="17.100000000000001" customHeight="1" x14ac:dyDescent="0.25">
      <c r="A5" s="27" t="s">
        <v>3</v>
      </c>
      <c r="B5" s="28" t="s">
        <v>1062</v>
      </c>
      <c r="C5" s="33">
        <v>600078001</v>
      </c>
      <c r="D5" s="49" t="s">
        <v>1063</v>
      </c>
      <c r="E5" s="184">
        <v>1</v>
      </c>
      <c r="F5" s="160">
        <v>0.28999999999999998</v>
      </c>
      <c r="G5" s="161">
        <v>0.193</v>
      </c>
      <c r="H5" s="103">
        <v>74144</v>
      </c>
      <c r="I5" s="103">
        <v>25209</v>
      </c>
      <c r="J5" s="27">
        <v>1482</v>
      </c>
      <c r="K5" s="103">
        <v>100835</v>
      </c>
    </row>
    <row r="6" spans="1:12" ht="17.100000000000001" customHeight="1" x14ac:dyDescent="0.25">
      <c r="A6" s="27" t="s">
        <v>6</v>
      </c>
      <c r="B6" s="28" t="s">
        <v>1064</v>
      </c>
      <c r="C6" s="33">
        <v>600078019</v>
      </c>
      <c r="D6" s="49" t="s">
        <v>1065</v>
      </c>
      <c r="E6" s="184">
        <v>2</v>
      </c>
      <c r="F6" s="160">
        <v>0.44</v>
      </c>
      <c r="G6" s="161">
        <v>0.29299999999999998</v>
      </c>
      <c r="H6" s="103">
        <v>112495</v>
      </c>
      <c r="I6" s="103">
        <v>38248</v>
      </c>
      <c r="J6" s="27">
        <v>2249</v>
      </c>
      <c r="K6" s="103">
        <v>152992</v>
      </c>
    </row>
    <row r="7" spans="1:12" ht="17.100000000000001" customHeight="1" x14ac:dyDescent="0.25">
      <c r="A7" s="27" t="s">
        <v>9</v>
      </c>
      <c r="B7" s="28" t="s">
        <v>1066</v>
      </c>
      <c r="C7" s="33">
        <v>600078043</v>
      </c>
      <c r="D7" s="49" t="s">
        <v>1067</v>
      </c>
      <c r="E7" s="184">
        <v>2</v>
      </c>
      <c r="F7" s="160">
        <v>0.80600000000000005</v>
      </c>
      <c r="G7" s="161">
        <v>0.53700000000000003</v>
      </c>
      <c r="H7" s="103">
        <v>206070</v>
      </c>
      <c r="I7" s="103">
        <v>70064</v>
      </c>
      <c r="J7" s="27">
        <v>4121</v>
      </c>
      <c r="K7" s="103">
        <v>280255</v>
      </c>
      <c r="L7" s="98"/>
    </row>
    <row r="8" spans="1:12" ht="17.100000000000001" customHeight="1" x14ac:dyDescent="0.25">
      <c r="A8" s="27" t="s">
        <v>12</v>
      </c>
      <c r="B8" s="28" t="s">
        <v>1068</v>
      </c>
      <c r="C8" s="33">
        <v>600078591</v>
      </c>
      <c r="D8" s="49" t="s">
        <v>1069</v>
      </c>
      <c r="E8" s="184">
        <v>2</v>
      </c>
      <c r="F8" s="160">
        <v>0.80600000000000005</v>
      </c>
      <c r="G8" s="161">
        <v>0.53700000000000003</v>
      </c>
      <c r="H8" s="103">
        <v>206070</v>
      </c>
      <c r="I8" s="103">
        <v>70064</v>
      </c>
      <c r="J8" s="27">
        <v>4121</v>
      </c>
      <c r="K8" s="103">
        <v>280255</v>
      </c>
    </row>
    <row r="9" spans="1:12" ht="17.100000000000001" customHeight="1" x14ac:dyDescent="0.25">
      <c r="A9" s="27" t="s">
        <v>15</v>
      </c>
      <c r="B9" s="28" t="s">
        <v>1070</v>
      </c>
      <c r="C9" s="33">
        <v>650022131</v>
      </c>
      <c r="D9" s="49" t="s">
        <v>1071</v>
      </c>
      <c r="E9" s="184">
        <v>2</v>
      </c>
      <c r="F9" s="160">
        <v>0.80600000000000005</v>
      </c>
      <c r="G9" s="161">
        <v>0.53700000000000003</v>
      </c>
      <c r="H9" s="103">
        <v>206070</v>
      </c>
      <c r="I9" s="103">
        <v>70064</v>
      </c>
      <c r="J9" s="27">
        <v>4121</v>
      </c>
      <c r="K9" s="103">
        <v>280255</v>
      </c>
    </row>
    <row r="10" spans="1:12" ht="17.100000000000001" customHeight="1" x14ac:dyDescent="0.25">
      <c r="A10" s="27" t="s">
        <v>18</v>
      </c>
      <c r="B10" s="28" t="s">
        <v>1072</v>
      </c>
      <c r="C10" s="33">
        <v>667000089</v>
      </c>
      <c r="D10" s="49" t="s">
        <v>1073</v>
      </c>
      <c r="E10" s="184">
        <v>1</v>
      </c>
      <c r="F10" s="160">
        <v>0.40300000000000002</v>
      </c>
      <c r="G10" s="161">
        <v>0.26900000000000002</v>
      </c>
      <c r="H10" s="103">
        <v>103035</v>
      </c>
      <c r="I10" s="103">
        <v>35032</v>
      </c>
      <c r="J10" s="27">
        <v>2060</v>
      </c>
      <c r="K10" s="103">
        <v>140127</v>
      </c>
    </row>
    <row r="11" spans="1:12" ht="17.100000000000001" customHeight="1" x14ac:dyDescent="0.25">
      <c r="A11" s="27" t="s">
        <v>21</v>
      </c>
      <c r="B11" s="28" t="s">
        <v>1074</v>
      </c>
      <c r="C11" s="33">
        <v>691000387</v>
      </c>
      <c r="D11" s="49" t="s">
        <v>1075</v>
      </c>
      <c r="E11" s="184">
        <v>3</v>
      </c>
      <c r="F11" s="160">
        <v>1</v>
      </c>
      <c r="G11" s="161">
        <v>0.66700000000000004</v>
      </c>
      <c r="H11" s="103">
        <v>255670</v>
      </c>
      <c r="I11" s="103">
        <v>86928</v>
      </c>
      <c r="J11" s="27">
        <v>5113</v>
      </c>
      <c r="K11" s="103">
        <v>347711</v>
      </c>
    </row>
    <row r="12" spans="1:12" ht="17.100000000000001" customHeight="1" x14ac:dyDescent="0.25">
      <c r="A12" s="27" t="s">
        <v>24</v>
      </c>
      <c r="B12" s="28" t="s">
        <v>1076</v>
      </c>
      <c r="C12" s="33">
        <v>691000891</v>
      </c>
      <c r="D12" s="49" t="s">
        <v>1077</v>
      </c>
      <c r="E12" s="184">
        <v>2</v>
      </c>
      <c r="F12" s="160">
        <v>0.5</v>
      </c>
      <c r="G12" s="161">
        <v>0.33300000000000002</v>
      </c>
      <c r="H12" s="103">
        <v>127835</v>
      </c>
      <c r="I12" s="103">
        <v>43464</v>
      </c>
      <c r="J12" s="27">
        <v>2556</v>
      </c>
      <c r="K12" s="103">
        <v>173855</v>
      </c>
    </row>
    <row r="13" spans="1:12" ht="17.100000000000001" customHeight="1" x14ac:dyDescent="0.25">
      <c r="A13" s="27" t="s">
        <v>27</v>
      </c>
      <c r="B13" s="28" t="s">
        <v>1078</v>
      </c>
      <c r="C13" s="33">
        <v>691001278</v>
      </c>
      <c r="D13" s="49" t="s">
        <v>1079</v>
      </c>
      <c r="E13" s="184">
        <v>3</v>
      </c>
      <c r="F13" s="160">
        <v>0.3</v>
      </c>
      <c r="G13" s="161">
        <v>0.2</v>
      </c>
      <c r="H13" s="103">
        <v>76701</v>
      </c>
      <c r="I13" s="103">
        <v>26078</v>
      </c>
      <c r="J13" s="27">
        <v>1534</v>
      </c>
      <c r="K13" s="103">
        <v>104313</v>
      </c>
    </row>
    <row r="14" spans="1:12" ht="17.100000000000001" customHeight="1" x14ac:dyDescent="0.25">
      <c r="A14" s="27" t="s">
        <v>30</v>
      </c>
      <c r="B14" s="28" t="s">
        <v>1080</v>
      </c>
      <c r="C14" s="33">
        <v>691001286</v>
      </c>
      <c r="D14" s="49" t="s">
        <v>1081</v>
      </c>
      <c r="E14" s="184">
        <v>2</v>
      </c>
      <c r="F14" s="160">
        <v>0.5</v>
      </c>
      <c r="G14" s="161">
        <v>0.33300000000000002</v>
      </c>
      <c r="H14" s="103">
        <v>127835</v>
      </c>
      <c r="I14" s="103">
        <v>43464</v>
      </c>
      <c r="J14" s="27">
        <v>2556</v>
      </c>
      <c r="K14" s="103">
        <v>173855</v>
      </c>
    </row>
    <row r="15" spans="1:12" ht="17.100000000000001" customHeight="1" x14ac:dyDescent="0.25">
      <c r="A15" s="27" t="s">
        <v>33</v>
      </c>
      <c r="B15" s="28" t="s">
        <v>1082</v>
      </c>
      <c r="C15" s="33">
        <v>691003530</v>
      </c>
      <c r="D15" s="49" t="s">
        <v>1083</v>
      </c>
      <c r="E15" s="184">
        <v>1</v>
      </c>
      <c r="F15" s="160">
        <v>0.4</v>
      </c>
      <c r="G15" s="161">
        <v>0.26700000000000002</v>
      </c>
      <c r="H15" s="103">
        <v>102268</v>
      </c>
      <c r="I15" s="103">
        <v>34771</v>
      </c>
      <c r="J15" s="27">
        <v>2045</v>
      </c>
      <c r="K15" s="103">
        <v>139084</v>
      </c>
    </row>
    <row r="16" spans="1:12" ht="17.100000000000001" customHeight="1" x14ac:dyDescent="0.25">
      <c r="A16" s="27" t="s">
        <v>36</v>
      </c>
      <c r="B16" s="28" t="s">
        <v>1084</v>
      </c>
      <c r="C16" s="33">
        <v>600078051</v>
      </c>
      <c r="D16" s="33" t="s">
        <v>1085</v>
      </c>
      <c r="E16" s="184">
        <v>5</v>
      </c>
      <c r="F16" s="160">
        <v>1</v>
      </c>
      <c r="G16" s="161">
        <v>0.66700000000000004</v>
      </c>
      <c r="H16" s="103">
        <v>255670</v>
      </c>
      <c r="I16" s="103">
        <v>86928</v>
      </c>
      <c r="J16" s="27">
        <v>5113</v>
      </c>
      <c r="K16" s="103">
        <v>347711</v>
      </c>
    </row>
    <row r="17" spans="1:11" ht="17.100000000000001" customHeight="1" x14ac:dyDescent="0.25">
      <c r="A17" s="27" t="s">
        <v>39</v>
      </c>
      <c r="B17" s="28" t="s">
        <v>1086</v>
      </c>
      <c r="C17" s="33">
        <v>600078205</v>
      </c>
      <c r="D17" s="49" t="s">
        <v>1087</v>
      </c>
      <c r="E17" s="184">
        <v>3</v>
      </c>
      <c r="F17" s="160">
        <v>0.2</v>
      </c>
      <c r="G17" s="161">
        <v>0.13300000000000001</v>
      </c>
      <c r="H17" s="103">
        <v>51134</v>
      </c>
      <c r="I17" s="103">
        <v>17386</v>
      </c>
      <c r="J17" s="27">
        <v>1022</v>
      </c>
      <c r="K17" s="103">
        <v>69542</v>
      </c>
    </row>
    <row r="18" spans="1:11" ht="17.100000000000001" customHeight="1" x14ac:dyDescent="0.25">
      <c r="A18" s="27" t="s">
        <v>42</v>
      </c>
      <c r="B18" s="28" t="s">
        <v>1088</v>
      </c>
      <c r="C18" s="33">
        <v>600078264</v>
      </c>
      <c r="D18" s="49" t="s">
        <v>1089</v>
      </c>
      <c r="E18" s="184">
        <v>1</v>
      </c>
      <c r="F18" s="160">
        <v>0.33400000000000002</v>
      </c>
      <c r="G18" s="161">
        <v>0.223</v>
      </c>
      <c r="H18" s="103">
        <v>85394</v>
      </c>
      <c r="I18" s="103">
        <v>29034</v>
      </c>
      <c r="J18" s="27">
        <v>1707</v>
      </c>
      <c r="K18" s="103">
        <v>116135</v>
      </c>
    </row>
    <row r="19" spans="1:11" ht="17.100000000000001" customHeight="1" x14ac:dyDescent="0.25">
      <c r="A19" s="27" t="s">
        <v>45</v>
      </c>
      <c r="B19" s="28" t="s">
        <v>1090</v>
      </c>
      <c r="C19" s="33">
        <v>600074102</v>
      </c>
      <c r="D19" s="49" t="s">
        <v>1091</v>
      </c>
      <c r="E19" s="184">
        <v>2</v>
      </c>
      <c r="F19" s="160">
        <v>0.80600000000000005</v>
      </c>
      <c r="G19" s="161">
        <v>0.53700000000000003</v>
      </c>
      <c r="H19" s="103">
        <v>206070</v>
      </c>
      <c r="I19" s="103">
        <v>70064</v>
      </c>
      <c r="J19" s="27">
        <v>4121</v>
      </c>
      <c r="K19" s="103">
        <v>280255</v>
      </c>
    </row>
    <row r="20" spans="1:11" ht="17.100000000000001" customHeight="1" x14ac:dyDescent="0.25">
      <c r="A20" s="27" t="s">
        <v>48</v>
      </c>
      <c r="B20" s="28" t="s">
        <v>1092</v>
      </c>
      <c r="C20" s="33">
        <v>600074153</v>
      </c>
      <c r="D20" s="49" t="s">
        <v>1093</v>
      </c>
      <c r="E20" s="184">
        <v>2</v>
      </c>
      <c r="F20" s="160">
        <v>0.61199999999999999</v>
      </c>
      <c r="G20" s="161">
        <v>0.40799999999999997</v>
      </c>
      <c r="H20" s="103">
        <v>156470</v>
      </c>
      <c r="I20" s="103">
        <v>53200</v>
      </c>
      <c r="J20" s="27">
        <v>3129</v>
      </c>
      <c r="K20" s="103">
        <v>212799</v>
      </c>
    </row>
    <row r="21" spans="1:11" ht="17.100000000000001" customHeight="1" x14ac:dyDescent="0.25">
      <c r="A21" s="27" t="s">
        <v>51</v>
      </c>
      <c r="B21" s="28" t="s">
        <v>1094</v>
      </c>
      <c r="C21" s="33">
        <v>600074188</v>
      </c>
      <c r="D21" s="49" t="s">
        <v>1095</v>
      </c>
      <c r="E21" s="184">
        <v>2</v>
      </c>
      <c r="F21" s="160">
        <v>0.69299999999999995</v>
      </c>
      <c r="G21" s="161">
        <v>0.46200000000000002</v>
      </c>
      <c r="H21" s="103">
        <v>177180</v>
      </c>
      <c r="I21" s="103">
        <v>60241</v>
      </c>
      <c r="J21" s="27">
        <v>3543</v>
      </c>
      <c r="K21" s="103">
        <v>240964</v>
      </c>
    </row>
    <row r="22" spans="1:11" ht="17.100000000000001" customHeight="1" x14ac:dyDescent="0.25">
      <c r="A22" s="27" t="s">
        <v>54</v>
      </c>
      <c r="B22" s="28" t="s">
        <v>1096</v>
      </c>
      <c r="C22" s="33">
        <v>600074307</v>
      </c>
      <c r="D22" s="49" t="s">
        <v>1097</v>
      </c>
      <c r="E22" s="184">
        <v>2</v>
      </c>
      <c r="F22" s="160">
        <v>0.75</v>
      </c>
      <c r="G22" s="161">
        <v>0.5</v>
      </c>
      <c r="H22" s="103">
        <v>191753</v>
      </c>
      <c r="I22" s="103">
        <v>65196</v>
      </c>
      <c r="J22" s="27">
        <v>3835</v>
      </c>
      <c r="K22" s="103">
        <v>260784</v>
      </c>
    </row>
    <row r="23" spans="1:11" ht="17.100000000000001" customHeight="1" x14ac:dyDescent="0.25">
      <c r="A23" s="27" t="s">
        <v>57</v>
      </c>
      <c r="B23" s="28" t="s">
        <v>1098</v>
      </c>
      <c r="C23" s="33">
        <v>600074528</v>
      </c>
      <c r="D23" s="49" t="s">
        <v>1099</v>
      </c>
      <c r="E23" s="184">
        <v>1</v>
      </c>
      <c r="F23" s="160">
        <v>0.26</v>
      </c>
      <c r="G23" s="161">
        <v>0.17299999999999999</v>
      </c>
      <c r="H23" s="103">
        <v>66474</v>
      </c>
      <c r="I23" s="103">
        <v>22601</v>
      </c>
      <c r="J23" s="27">
        <v>1329</v>
      </c>
      <c r="K23" s="103">
        <v>90404</v>
      </c>
    </row>
    <row r="24" spans="1:11" ht="17.100000000000001" customHeight="1" x14ac:dyDescent="0.25">
      <c r="A24" s="27" t="s">
        <v>60</v>
      </c>
      <c r="B24" s="28" t="s">
        <v>1100</v>
      </c>
      <c r="C24" s="33">
        <v>600074820</v>
      </c>
      <c r="D24" s="49" t="s">
        <v>1101</v>
      </c>
      <c r="E24" s="184">
        <v>1</v>
      </c>
      <c r="F24" s="160">
        <v>0.40300000000000002</v>
      </c>
      <c r="G24" s="161">
        <v>0.26900000000000002</v>
      </c>
      <c r="H24" s="103">
        <v>103035</v>
      </c>
      <c r="I24" s="103">
        <v>35032</v>
      </c>
      <c r="J24" s="27">
        <v>2060</v>
      </c>
      <c r="K24" s="103">
        <v>140127</v>
      </c>
    </row>
    <row r="25" spans="1:11" ht="17.100000000000001" customHeight="1" x14ac:dyDescent="0.25">
      <c r="A25" s="27" t="s">
        <v>63</v>
      </c>
      <c r="B25" s="28" t="s">
        <v>1102</v>
      </c>
      <c r="C25" s="33" t="s">
        <v>1103</v>
      </c>
      <c r="D25" s="33" t="s">
        <v>1104</v>
      </c>
      <c r="E25" s="184">
        <v>1</v>
      </c>
      <c r="F25" s="160">
        <v>0.40300000000000002</v>
      </c>
      <c r="G25" s="161">
        <v>0.26900000000000002</v>
      </c>
      <c r="H25" s="103">
        <v>103035</v>
      </c>
      <c r="I25" s="103">
        <v>35032</v>
      </c>
      <c r="J25" s="27">
        <v>2060</v>
      </c>
      <c r="K25" s="103">
        <v>140127</v>
      </c>
    </row>
    <row r="26" spans="1:11" ht="17.100000000000001" customHeight="1" x14ac:dyDescent="0.25">
      <c r="A26" s="27" t="s">
        <v>66</v>
      </c>
      <c r="B26" s="28" t="s">
        <v>1105</v>
      </c>
      <c r="C26" s="33" t="s">
        <v>1106</v>
      </c>
      <c r="D26" s="33" t="s">
        <v>1107</v>
      </c>
      <c r="E26" s="184">
        <v>3</v>
      </c>
      <c r="F26" s="160">
        <v>0.05</v>
      </c>
      <c r="G26" s="161">
        <v>3.3000000000000002E-2</v>
      </c>
      <c r="H26" s="103">
        <v>12784</v>
      </c>
      <c r="I26" s="103">
        <v>4347</v>
      </c>
      <c r="J26" s="27">
        <v>255</v>
      </c>
      <c r="K26" s="103">
        <v>17386</v>
      </c>
    </row>
    <row r="27" spans="1:11" ht="17.100000000000001" customHeight="1" x14ac:dyDescent="0.25">
      <c r="A27" s="27" t="s">
        <v>69</v>
      </c>
      <c r="B27" s="28" t="s">
        <v>1108</v>
      </c>
      <c r="C27" s="33" t="s">
        <v>1109</v>
      </c>
      <c r="D27" s="33" t="s">
        <v>1110</v>
      </c>
      <c r="E27" s="184">
        <v>1</v>
      </c>
      <c r="F27" s="160">
        <v>6.5000000000000002E-2</v>
      </c>
      <c r="G27" s="161">
        <v>4.2999999999999997E-2</v>
      </c>
      <c r="H27" s="103">
        <v>16619</v>
      </c>
      <c r="I27" s="103">
        <v>5650</v>
      </c>
      <c r="J27" s="27">
        <v>332</v>
      </c>
      <c r="K27" s="103">
        <v>22601</v>
      </c>
    </row>
    <row r="28" spans="1:11" ht="17.100000000000001" customHeight="1" x14ac:dyDescent="0.25">
      <c r="A28" s="27" t="s">
        <v>72</v>
      </c>
      <c r="B28" s="28" t="s">
        <v>1111</v>
      </c>
      <c r="C28" s="33" t="s">
        <v>1112</v>
      </c>
      <c r="D28" s="50" t="s">
        <v>1113</v>
      </c>
      <c r="E28" s="184">
        <v>1</v>
      </c>
      <c r="F28" s="160">
        <v>0.39</v>
      </c>
      <c r="G28" s="161">
        <v>0.26</v>
      </c>
      <c r="H28" s="103">
        <v>99711</v>
      </c>
      <c r="I28" s="103">
        <v>33902</v>
      </c>
      <c r="J28" s="27">
        <v>1994</v>
      </c>
      <c r="K28" s="103">
        <v>135607</v>
      </c>
    </row>
    <row r="29" spans="1:11" ht="17.100000000000001" customHeight="1" x14ac:dyDescent="0.25">
      <c r="A29" s="27" t="s">
        <v>75</v>
      </c>
      <c r="B29" s="28" t="s">
        <v>1114</v>
      </c>
      <c r="C29" s="33" t="s">
        <v>1115</v>
      </c>
      <c r="D29" s="33" t="s">
        <v>1116</v>
      </c>
      <c r="E29" s="184">
        <v>2</v>
      </c>
      <c r="F29" s="160">
        <v>0.8</v>
      </c>
      <c r="G29" s="161">
        <v>0.53300000000000003</v>
      </c>
      <c r="H29" s="103">
        <v>204536</v>
      </c>
      <c r="I29" s="103">
        <v>69542</v>
      </c>
      <c r="J29" s="27">
        <v>4090</v>
      </c>
      <c r="K29" s="103">
        <v>278168</v>
      </c>
    </row>
    <row r="30" spans="1:11" ht="17.100000000000001" customHeight="1" x14ac:dyDescent="0.25">
      <c r="A30" s="27" t="s">
        <v>78</v>
      </c>
      <c r="B30" s="28" t="s">
        <v>1117</v>
      </c>
      <c r="C30" s="33" t="s">
        <v>1118</v>
      </c>
      <c r="D30" s="33" t="s">
        <v>1119</v>
      </c>
      <c r="E30" s="184">
        <v>1</v>
      </c>
      <c r="F30" s="160">
        <v>0.35</v>
      </c>
      <c r="G30" s="161">
        <v>0.23300000000000001</v>
      </c>
      <c r="H30" s="103">
        <v>89485</v>
      </c>
      <c r="I30" s="103">
        <v>30425</v>
      </c>
      <c r="J30" s="27">
        <v>1789</v>
      </c>
      <c r="K30" s="103">
        <v>121699</v>
      </c>
    </row>
    <row r="31" spans="1:11" ht="17.100000000000001" customHeight="1" x14ac:dyDescent="0.25">
      <c r="A31" s="27" t="s">
        <v>81</v>
      </c>
      <c r="B31" s="28" t="s">
        <v>1120</v>
      </c>
      <c r="C31" s="51">
        <v>600098516</v>
      </c>
      <c r="D31" s="33" t="s">
        <v>1121</v>
      </c>
      <c r="E31" s="184">
        <v>2</v>
      </c>
      <c r="F31" s="160">
        <v>0.28000000000000003</v>
      </c>
      <c r="G31" s="161">
        <v>0.187</v>
      </c>
      <c r="H31" s="103">
        <v>71588</v>
      </c>
      <c r="I31" s="103">
        <v>24340</v>
      </c>
      <c r="J31" s="27">
        <v>1431</v>
      </c>
      <c r="K31" s="103">
        <v>97359</v>
      </c>
    </row>
    <row r="32" spans="1:11" ht="17.100000000000001" customHeight="1" x14ac:dyDescent="0.25">
      <c r="A32" s="27" t="s">
        <v>84</v>
      </c>
      <c r="B32" s="28" t="s">
        <v>1122</v>
      </c>
      <c r="C32" s="52">
        <v>600099148</v>
      </c>
      <c r="D32" s="52">
        <v>70939403</v>
      </c>
      <c r="E32" s="184">
        <v>2</v>
      </c>
      <c r="F32" s="160">
        <v>0.32200000000000001</v>
      </c>
      <c r="G32" s="161">
        <v>0.215</v>
      </c>
      <c r="H32" s="103">
        <v>82326</v>
      </c>
      <c r="I32" s="103">
        <v>27991</v>
      </c>
      <c r="J32" s="27">
        <v>1646</v>
      </c>
      <c r="K32" s="103">
        <v>111963</v>
      </c>
    </row>
    <row r="33" spans="1:11" ht="17.100000000000001" customHeight="1" x14ac:dyDescent="0.25">
      <c r="A33" s="27" t="s">
        <v>87</v>
      </c>
      <c r="B33" s="28" t="s">
        <v>1123</v>
      </c>
      <c r="C33" s="33" t="s">
        <v>1124</v>
      </c>
      <c r="D33" s="33" t="s">
        <v>1125</v>
      </c>
      <c r="E33" s="185">
        <v>6</v>
      </c>
      <c r="F33" s="162">
        <v>1.7</v>
      </c>
      <c r="G33" s="163">
        <v>1.133</v>
      </c>
      <c r="H33" s="103">
        <v>434640</v>
      </c>
      <c r="I33" s="103">
        <v>147778</v>
      </c>
      <c r="J33" s="27">
        <v>8692</v>
      </c>
      <c r="K33" s="103">
        <v>591110</v>
      </c>
    </row>
    <row r="34" spans="1:11" ht="17.100000000000001" customHeight="1" x14ac:dyDescent="0.25">
      <c r="A34" s="27" t="s">
        <v>90</v>
      </c>
      <c r="B34" s="28" t="s">
        <v>1126</v>
      </c>
      <c r="C34" s="33" t="s">
        <v>1127</v>
      </c>
      <c r="D34" s="33" t="s">
        <v>1128</v>
      </c>
      <c r="E34" s="184">
        <v>1</v>
      </c>
      <c r="F34" s="160">
        <v>0.129</v>
      </c>
      <c r="G34" s="161">
        <v>8.5999999999999993E-2</v>
      </c>
      <c r="H34" s="103">
        <v>32981</v>
      </c>
      <c r="I34" s="103">
        <v>11214</v>
      </c>
      <c r="J34" s="27">
        <v>659</v>
      </c>
      <c r="K34" s="103">
        <v>44854</v>
      </c>
    </row>
    <row r="35" spans="1:11" ht="17.100000000000001" customHeight="1" x14ac:dyDescent="0.25">
      <c r="A35" s="27" t="s">
        <v>93</v>
      </c>
      <c r="B35" s="28" t="s">
        <v>1129</v>
      </c>
      <c r="C35" s="33" t="s">
        <v>1130</v>
      </c>
      <c r="D35" s="33" t="s">
        <v>1131</v>
      </c>
      <c r="E35" s="184">
        <v>2</v>
      </c>
      <c r="F35" s="160">
        <v>0.48</v>
      </c>
      <c r="G35" s="161">
        <v>0.32</v>
      </c>
      <c r="H35" s="103">
        <v>122722</v>
      </c>
      <c r="I35" s="103">
        <v>41725</v>
      </c>
      <c r="J35" s="27">
        <v>2454</v>
      </c>
      <c r="K35" s="103">
        <v>166901</v>
      </c>
    </row>
    <row r="36" spans="1:11" ht="17.100000000000001" customHeight="1" x14ac:dyDescent="0.25">
      <c r="A36" s="27" t="s">
        <v>96</v>
      </c>
      <c r="B36" s="28" t="s">
        <v>1132</v>
      </c>
      <c r="C36" s="33" t="s">
        <v>1133</v>
      </c>
      <c r="D36" s="33" t="s">
        <v>1134</v>
      </c>
      <c r="E36" s="184">
        <v>2</v>
      </c>
      <c r="F36" s="160">
        <v>6.5000000000000002E-2</v>
      </c>
      <c r="G36" s="161">
        <v>4.2999999999999997E-2</v>
      </c>
      <c r="H36" s="103">
        <v>16619</v>
      </c>
      <c r="I36" s="103">
        <v>5650</v>
      </c>
      <c r="J36" s="27">
        <v>332</v>
      </c>
      <c r="K36" s="103">
        <v>22601</v>
      </c>
    </row>
    <row r="37" spans="1:11" ht="17.100000000000001" customHeight="1" x14ac:dyDescent="0.25">
      <c r="A37" s="27" t="s">
        <v>99</v>
      </c>
      <c r="B37" s="28" t="s">
        <v>1135</v>
      </c>
      <c r="C37" s="33" t="s">
        <v>1136</v>
      </c>
      <c r="D37" s="50" t="s">
        <v>1137</v>
      </c>
      <c r="E37" s="184">
        <v>4</v>
      </c>
      <c r="F37" s="160">
        <v>0.95</v>
      </c>
      <c r="G37" s="161">
        <v>0.63300000000000001</v>
      </c>
      <c r="H37" s="103">
        <v>242887</v>
      </c>
      <c r="I37" s="103">
        <v>82582</v>
      </c>
      <c r="J37" s="27">
        <v>4857</v>
      </c>
      <c r="K37" s="103">
        <v>330326</v>
      </c>
    </row>
    <row r="38" spans="1:11" ht="17.100000000000001" customHeight="1" x14ac:dyDescent="0.25">
      <c r="A38" s="27" t="s">
        <v>102</v>
      </c>
      <c r="B38" s="28" t="s">
        <v>1138</v>
      </c>
      <c r="C38" s="33" t="s">
        <v>1139</v>
      </c>
      <c r="D38" s="33" t="s">
        <v>1140</v>
      </c>
      <c r="E38" s="184">
        <v>2</v>
      </c>
      <c r="F38" s="160">
        <v>0.52300000000000002</v>
      </c>
      <c r="G38" s="161">
        <v>0.34899999999999998</v>
      </c>
      <c r="H38" s="103">
        <v>133716</v>
      </c>
      <c r="I38" s="103">
        <v>45463</v>
      </c>
      <c r="J38" s="27">
        <v>2674</v>
      </c>
      <c r="K38" s="103">
        <v>181853</v>
      </c>
    </row>
    <row r="39" spans="1:11" ht="17.100000000000001" customHeight="1" x14ac:dyDescent="0.25">
      <c r="A39" s="27" t="s">
        <v>105</v>
      </c>
      <c r="B39" s="28" t="s">
        <v>1141</v>
      </c>
      <c r="C39" s="33">
        <v>600074030</v>
      </c>
      <c r="D39" s="33">
        <v>71013083</v>
      </c>
      <c r="E39" s="184">
        <v>4</v>
      </c>
      <c r="F39" s="160">
        <v>1.24</v>
      </c>
      <c r="G39" s="161">
        <v>0.82699999999999996</v>
      </c>
      <c r="H39" s="103">
        <v>317031</v>
      </c>
      <c r="I39" s="103">
        <v>107791</v>
      </c>
      <c r="J39" s="27">
        <v>6340</v>
      </c>
      <c r="K39" s="103">
        <v>431162</v>
      </c>
    </row>
    <row r="40" spans="1:11" ht="17.100000000000001" customHeight="1" x14ac:dyDescent="0.25">
      <c r="A40" s="27" t="s">
        <v>108</v>
      </c>
      <c r="B40" s="28" t="s">
        <v>1142</v>
      </c>
      <c r="C40" s="33">
        <v>600078949</v>
      </c>
      <c r="D40" s="33">
        <v>70983208</v>
      </c>
      <c r="E40" s="184">
        <v>2</v>
      </c>
      <c r="F40" s="160">
        <v>0.80600000000000005</v>
      </c>
      <c r="G40" s="161">
        <v>0.53700000000000003</v>
      </c>
      <c r="H40" s="103">
        <v>206070</v>
      </c>
      <c r="I40" s="103">
        <v>70064</v>
      </c>
      <c r="J40" s="27">
        <v>4121</v>
      </c>
      <c r="K40" s="103">
        <v>280255</v>
      </c>
    </row>
    <row r="41" spans="1:11" ht="17.100000000000001" customHeight="1" x14ac:dyDescent="0.25">
      <c r="A41" s="27" t="s">
        <v>111</v>
      </c>
      <c r="B41" s="74" t="s">
        <v>1143</v>
      </c>
      <c r="C41" s="33">
        <v>600078957</v>
      </c>
      <c r="D41" s="33">
        <v>70983135</v>
      </c>
      <c r="E41" s="184">
        <v>2</v>
      </c>
      <c r="F41" s="160">
        <v>0.80600000000000005</v>
      </c>
      <c r="G41" s="161">
        <v>0.53700000000000003</v>
      </c>
      <c r="H41" s="103">
        <v>206070</v>
      </c>
      <c r="I41" s="103">
        <v>70064</v>
      </c>
      <c r="J41" s="27">
        <v>4121</v>
      </c>
      <c r="K41" s="103">
        <v>280255</v>
      </c>
    </row>
    <row r="42" spans="1:11" ht="17.100000000000001" customHeight="1" x14ac:dyDescent="0.25">
      <c r="A42" s="27" t="s">
        <v>114</v>
      </c>
      <c r="B42" s="28" t="s">
        <v>1144</v>
      </c>
      <c r="C42" s="33">
        <v>600079058</v>
      </c>
      <c r="D42" s="33">
        <v>72741511</v>
      </c>
      <c r="E42" s="184">
        <v>1</v>
      </c>
      <c r="F42" s="160">
        <v>0.40300000000000002</v>
      </c>
      <c r="G42" s="161">
        <v>0.26900000000000002</v>
      </c>
      <c r="H42" s="103">
        <v>103035</v>
      </c>
      <c r="I42" s="103">
        <v>35032</v>
      </c>
      <c r="J42" s="27">
        <v>2060</v>
      </c>
      <c r="K42" s="103">
        <v>140127</v>
      </c>
    </row>
    <row r="43" spans="1:11" ht="17.100000000000001" customHeight="1" x14ac:dyDescent="0.25">
      <c r="A43" s="27" t="s">
        <v>117</v>
      </c>
      <c r="B43" s="28" t="s">
        <v>1145</v>
      </c>
      <c r="C43" s="33">
        <v>600079082</v>
      </c>
      <c r="D43" s="33">
        <v>72742585</v>
      </c>
      <c r="E43" s="184">
        <v>1</v>
      </c>
      <c r="F43" s="160">
        <v>0.15</v>
      </c>
      <c r="G43" s="161">
        <v>0.1</v>
      </c>
      <c r="H43" s="103">
        <v>38351</v>
      </c>
      <c r="I43" s="103">
        <v>13039</v>
      </c>
      <c r="J43" s="27">
        <v>767</v>
      </c>
      <c r="K43" s="103">
        <v>52157</v>
      </c>
    </row>
    <row r="44" spans="1:11" ht="17.100000000000001" customHeight="1" x14ac:dyDescent="0.25">
      <c r="A44" s="27" t="s">
        <v>120</v>
      </c>
      <c r="B44" s="28" t="s">
        <v>1146</v>
      </c>
      <c r="C44" s="33">
        <v>600079163</v>
      </c>
      <c r="D44" s="33">
        <v>72743301</v>
      </c>
      <c r="E44" s="184">
        <v>1</v>
      </c>
      <c r="F44" s="160">
        <v>0.52700000000000002</v>
      </c>
      <c r="G44" s="161">
        <v>0.35099999999999998</v>
      </c>
      <c r="H44" s="103">
        <v>134738</v>
      </c>
      <c r="I44" s="103">
        <v>45811</v>
      </c>
      <c r="J44" s="27">
        <v>2694</v>
      </c>
      <c r="K44" s="103">
        <v>183243</v>
      </c>
    </row>
    <row r="45" spans="1:11" ht="17.100000000000001" customHeight="1" x14ac:dyDescent="0.25">
      <c r="A45" s="27" t="s">
        <v>123</v>
      </c>
      <c r="B45" s="28" t="s">
        <v>1147</v>
      </c>
      <c r="C45" s="33">
        <v>600079252</v>
      </c>
      <c r="D45" s="33">
        <v>72742429</v>
      </c>
      <c r="E45" s="184">
        <v>3</v>
      </c>
      <c r="F45" s="160">
        <v>0.64500000000000002</v>
      </c>
      <c r="G45" s="161">
        <v>0.43</v>
      </c>
      <c r="H45" s="103">
        <v>164907</v>
      </c>
      <c r="I45" s="103">
        <v>56068</v>
      </c>
      <c r="J45" s="27">
        <v>3298</v>
      </c>
      <c r="K45" s="103">
        <v>224273</v>
      </c>
    </row>
    <row r="46" spans="1:11" ht="17.100000000000001" customHeight="1" x14ac:dyDescent="0.25">
      <c r="A46" s="27" t="s">
        <v>126</v>
      </c>
      <c r="B46" s="28" t="s">
        <v>1148</v>
      </c>
      <c r="C46" s="33">
        <v>600079295</v>
      </c>
      <c r="D46" s="33">
        <v>72742020</v>
      </c>
      <c r="E46" s="184">
        <v>3</v>
      </c>
      <c r="F46" s="160">
        <v>0.27</v>
      </c>
      <c r="G46" s="161">
        <v>0.18</v>
      </c>
      <c r="H46" s="103">
        <v>69031</v>
      </c>
      <c r="I46" s="103">
        <v>23471</v>
      </c>
      <c r="J46" s="27">
        <v>1380</v>
      </c>
      <c r="K46" s="103">
        <v>93882</v>
      </c>
    </row>
    <row r="47" spans="1:11" ht="17.100000000000001" customHeight="1" x14ac:dyDescent="0.25">
      <c r="A47" s="27" t="s">
        <v>129</v>
      </c>
      <c r="B47" s="28" t="s">
        <v>1149</v>
      </c>
      <c r="C47" s="33">
        <v>600079317</v>
      </c>
      <c r="D47" s="33">
        <v>46746480</v>
      </c>
      <c r="E47" s="184">
        <v>3</v>
      </c>
      <c r="F47" s="160">
        <v>1</v>
      </c>
      <c r="G47" s="161">
        <v>0.66700000000000004</v>
      </c>
      <c r="H47" s="103">
        <v>255670</v>
      </c>
      <c r="I47" s="103">
        <v>86928</v>
      </c>
      <c r="J47" s="27">
        <v>5113</v>
      </c>
      <c r="K47" s="103">
        <v>347711</v>
      </c>
    </row>
    <row r="48" spans="1:11" ht="17.100000000000001" customHeight="1" x14ac:dyDescent="0.25">
      <c r="A48" s="27" t="s">
        <v>132</v>
      </c>
      <c r="B48" s="28" t="s">
        <v>1150</v>
      </c>
      <c r="C48" s="33">
        <v>600079384</v>
      </c>
      <c r="D48" s="33">
        <v>72741911</v>
      </c>
      <c r="E48" s="184">
        <v>2</v>
      </c>
      <c r="F48" s="160">
        <v>0.54800000000000004</v>
      </c>
      <c r="G48" s="161">
        <v>0.36499999999999999</v>
      </c>
      <c r="H48" s="103">
        <v>140107</v>
      </c>
      <c r="I48" s="103">
        <v>47636</v>
      </c>
      <c r="J48" s="27">
        <v>2802</v>
      </c>
      <c r="K48" s="103">
        <v>190545</v>
      </c>
    </row>
    <row r="49" spans="1:11" ht="17.100000000000001" customHeight="1" x14ac:dyDescent="0.25">
      <c r="A49" s="27" t="s">
        <v>135</v>
      </c>
      <c r="B49" s="28" t="s">
        <v>1151</v>
      </c>
      <c r="C49" s="33">
        <v>600079635</v>
      </c>
      <c r="D49" s="33">
        <v>72742747</v>
      </c>
      <c r="E49" s="184">
        <v>1</v>
      </c>
      <c r="F49" s="160">
        <v>0.25</v>
      </c>
      <c r="G49" s="161">
        <v>0.16700000000000001</v>
      </c>
      <c r="H49" s="103">
        <v>63918</v>
      </c>
      <c r="I49" s="103">
        <v>21732</v>
      </c>
      <c r="J49" s="27">
        <v>1278</v>
      </c>
      <c r="K49" s="103">
        <v>86928</v>
      </c>
    </row>
    <row r="50" spans="1:11" ht="17.100000000000001" customHeight="1" x14ac:dyDescent="0.25">
      <c r="A50" s="27" t="s">
        <v>138</v>
      </c>
      <c r="B50" s="28" t="s">
        <v>1152</v>
      </c>
      <c r="C50" s="33">
        <v>600079643</v>
      </c>
      <c r="D50" s="33">
        <v>66113334</v>
      </c>
      <c r="E50" s="184">
        <v>4</v>
      </c>
      <c r="F50" s="160">
        <v>2</v>
      </c>
      <c r="G50" s="161">
        <v>1.333</v>
      </c>
      <c r="H50" s="103">
        <v>511341</v>
      </c>
      <c r="I50" s="103">
        <v>173856</v>
      </c>
      <c r="J50" s="27">
        <v>10226</v>
      </c>
      <c r="K50" s="103">
        <v>695423</v>
      </c>
    </row>
    <row r="51" spans="1:11" ht="17.100000000000001" customHeight="1" x14ac:dyDescent="0.25">
      <c r="A51" s="27" t="s">
        <v>141</v>
      </c>
      <c r="B51" s="28" t="s">
        <v>1153</v>
      </c>
      <c r="C51" s="33">
        <v>600079686</v>
      </c>
      <c r="D51" s="33">
        <v>72743603</v>
      </c>
      <c r="E51" s="184">
        <v>2</v>
      </c>
      <c r="F51" s="160">
        <v>0.41099999999999998</v>
      </c>
      <c r="G51" s="161">
        <v>0.27400000000000002</v>
      </c>
      <c r="H51" s="103">
        <v>105081</v>
      </c>
      <c r="I51" s="103">
        <v>35728</v>
      </c>
      <c r="J51" s="27">
        <v>2101</v>
      </c>
      <c r="K51" s="103">
        <v>142910</v>
      </c>
    </row>
    <row r="52" spans="1:11" ht="17.100000000000001" customHeight="1" x14ac:dyDescent="0.25">
      <c r="A52" s="27" t="s">
        <v>144</v>
      </c>
      <c r="B52" s="28" t="s">
        <v>1154</v>
      </c>
      <c r="C52" s="33">
        <v>600079708</v>
      </c>
      <c r="D52" s="33">
        <v>71012303</v>
      </c>
      <c r="E52" s="184">
        <v>1</v>
      </c>
      <c r="F52" s="160">
        <v>0.22</v>
      </c>
      <c r="G52" s="161">
        <v>0.14699999999999999</v>
      </c>
      <c r="H52" s="103">
        <v>56247</v>
      </c>
      <c r="I52" s="103">
        <v>19124</v>
      </c>
      <c r="J52" s="27">
        <v>1124</v>
      </c>
      <c r="K52" s="103">
        <v>76495</v>
      </c>
    </row>
    <row r="53" spans="1:11" ht="17.100000000000001" customHeight="1" x14ac:dyDescent="0.25">
      <c r="A53" s="27" t="s">
        <v>147</v>
      </c>
      <c r="B53" s="28" t="s">
        <v>1155</v>
      </c>
      <c r="C53" s="33">
        <v>600080081</v>
      </c>
      <c r="D53" s="33">
        <v>72753846</v>
      </c>
      <c r="E53" s="184">
        <v>1</v>
      </c>
      <c r="F53" s="160">
        <v>0.23</v>
      </c>
      <c r="G53" s="161">
        <v>0.153</v>
      </c>
      <c r="H53" s="103">
        <v>58804</v>
      </c>
      <c r="I53" s="103">
        <v>19993</v>
      </c>
      <c r="J53" s="27">
        <v>1176</v>
      </c>
      <c r="K53" s="103">
        <v>79973</v>
      </c>
    </row>
    <row r="54" spans="1:11" ht="17.100000000000001" customHeight="1" x14ac:dyDescent="0.25">
      <c r="A54" s="27" t="s">
        <v>150</v>
      </c>
      <c r="B54" s="28" t="s">
        <v>1156</v>
      </c>
      <c r="C54" s="33">
        <v>600080234</v>
      </c>
      <c r="D54" s="33">
        <v>72745045</v>
      </c>
      <c r="E54" s="184">
        <v>1</v>
      </c>
      <c r="F54" s="160">
        <v>0.4</v>
      </c>
      <c r="G54" s="161">
        <v>0.26700000000000002</v>
      </c>
      <c r="H54" s="103">
        <v>102268</v>
      </c>
      <c r="I54" s="103">
        <v>34771</v>
      </c>
      <c r="J54" s="27">
        <v>2045</v>
      </c>
      <c r="K54" s="103">
        <v>139084</v>
      </c>
    </row>
    <row r="55" spans="1:11" ht="17.100000000000001" customHeight="1" x14ac:dyDescent="0.25">
      <c r="A55" s="27" t="s">
        <v>153</v>
      </c>
      <c r="B55" s="28" t="s">
        <v>1157</v>
      </c>
      <c r="C55" s="33">
        <v>600080307</v>
      </c>
      <c r="D55" s="33">
        <v>65635612</v>
      </c>
      <c r="E55" s="184">
        <v>2</v>
      </c>
      <c r="F55" s="160">
        <v>6.5000000000000002E-2</v>
      </c>
      <c r="G55" s="161">
        <v>4.2999999999999997E-2</v>
      </c>
      <c r="H55" s="103">
        <v>16619</v>
      </c>
      <c r="I55" s="103">
        <v>5650</v>
      </c>
      <c r="J55" s="27">
        <v>332</v>
      </c>
      <c r="K55" s="103">
        <v>22601</v>
      </c>
    </row>
    <row r="56" spans="1:11" ht="22.5" customHeight="1" x14ac:dyDescent="0.3">
      <c r="A56" s="222" t="s">
        <v>295</v>
      </c>
      <c r="B56" s="226"/>
      <c r="C56" s="226"/>
      <c r="D56" s="226"/>
      <c r="E56" s="186">
        <f>SUBTOTAL(109,Tabulka6[Počet tříd v mateřské škole, které dotaci obdrží])</f>
        <v>104</v>
      </c>
      <c r="F56" s="159">
        <f>SUBTOTAL(109,Tabulka6[Úvazky překryvu přímé pedagogické činnosti učitelů, na které je dotace poskytnuta (navýšení úvazků učitelů MŠ potřebných k zajištění cílených překryvů 2,5 hod)])</f>
        <v>27.786999999999999</v>
      </c>
      <c r="G56" s="193">
        <f>SUBTOTAL(109,Tabulka6[Limit počtu učitelů mateřských škol přepočtený na období leden - srpen 2019])</f>
        <v>18.522000000000002</v>
      </c>
      <c r="H56" s="151">
        <f>SUBTOTAL(109,Tabulka6[Platy v Kč])</f>
        <v>7104310</v>
      </c>
      <c r="I56" s="151">
        <f>SUBTOTAL(109,Tabulka6[Zákonné odvody v Kč])</f>
        <v>2415467</v>
      </c>
      <c r="J56" s="151">
        <f>SUBTOTAL(109,Tabulka6[Fond kulturních a sociálních potřeb v Kč])</f>
        <v>142060</v>
      </c>
      <c r="K56" s="152">
        <f>SUBTOTAL(109,Tabulka6[[Poskytnutá dotace celkem v Kč ]])</f>
        <v>9661837</v>
      </c>
    </row>
  </sheetData>
  <mergeCells count="2">
    <mergeCell ref="A56:D56"/>
    <mergeCell ref="A3:C3"/>
  </mergeCells>
  <conditionalFormatting sqref="I4">
    <cfRule type="cellIs" dxfId="112" priority="1" operator="lessThan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opLeftCell="C1" workbookViewId="0">
      <selection activeCell="G5" sqref="G5:G122"/>
    </sheetView>
  </sheetViews>
  <sheetFormatPr defaultRowHeight="15" x14ac:dyDescent="0.25"/>
  <cols>
    <col min="1" max="1" width="15.7109375" customWidth="1"/>
    <col min="2" max="2" width="73.85546875" customWidth="1"/>
    <col min="3" max="5" width="20.7109375" customWidth="1"/>
    <col min="6" max="6" width="24.5703125" customWidth="1"/>
    <col min="7" max="9" width="20.7109375" style="107" customWidth="1"/>
    <col min="10" max="10" width="20.7109375" customWidth="1"/>
    <col min="11" max="11" width="18.7109375" bestFit="1" customWidth="1"/>
  </cols>
  <sheetData>
    <row r="1" spans="1:11" x14ac:dyDescent="0.25">
      <c r="A1" s="125" t="s">
        <v>3585</v>
      </c>
    </row>
    <row r="2" spans="1:11" x14ac:dyDescent="0.25">
      <c r="A2" s="130" t="s">
        <v>3586</v>
      </c>
      <c r="B2" s="130"/>
      <c r="C2" s="130"/>
      <c r="D2" s="130"/>
    </row>
    <row r="3" spans="1:11" ht="26.25" x14ac:dyDescent="0.4">
      <c r="A3" s="223" t="s">
        <v>3580</v>
      </c>
      <c r="B3" s="227"/>
      <c r="C3" s="227"/>
    </row>
    <row r="4" spans="1:11" ht="107.2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36">
        <v>1</v>
      </c>
      <c r="B5" s="28" t="s">
        <v>1158</v>
      </c>
      <c r="C5" s="33">
        <v>600097251</v>
      </c>
      <c r="D5" s="53">
        <v>75016222</v>
      </c>
      <c r="E5" s="27">
        <v>1</v>
      </c>
      <c r="F5" s="155">
        <v>0.129</v>
      </c>
      <c r="G5" s="105">
        <v>8.5999999999999993E-2</v>
      </c>
      <c r="H5" s="103">
        <v>32981</v>
      </c>
      <c r="I5" s="103">
        <v>11214</v>
      </c>
      <c r="J5" s="103">
        <v>659</v>
      </c>
      <c r="K5" s="15">
        <v>44854</v>
      </c>
    </row>
    <row r="6" spans="1:11" ht="17.100000000000001" customHeight="1" x14ac:dyDescent="0.25">
      <c r="A6" s="36">
        <v>2</v>
      </c>
      <c r="B6" s="28" t="s">
        <v>1159</v>
      </c>
      <c r="C6" s="33">
        <v>668000945</v>
      </c>
      <c r="D6" s="53">
        <v>75016532</v>
      </c>
      <c r="E6" s="27">
        <v>1</v>
      </c>
      <c r="F6" s="155">
        <v>0.32300000000000001</v>
      </c>
      <c r="G6" s="105">
        <v>0.215</v>
      </c>
      <c r="H6" s="103">
        <v>82582</v>
      </c>
      <c r="I6" s="103">
        <v>28078</v>
      </c>
      <c r="J6" s="103">
        <v>1651</v>
      </c>
      <c r="K6" s="15">
        <v>112311</v>
      </c>
    </row>
    <row r="7" spans="1:11" ht="17.100000000000001" customHeight="1" x14ac:dyDescent="0.25">
      <c r="A7" s="36">
        <v>3</v>
      </c>
      <c r="B7" s="28" t="s">
        <v>1160</v>
      </c>
      <c r="C7" s="33">
        <v>668001020</v>
      </c>
      <c r="D7" s="53">
        <v>75013002</v>
      </c>
      <c r="E7" s="27">
        <v>3</v>
      </c>
      <c r="F7" s="155">
        <v>0.89500000000000002</v>
      </c>
      <c r="G7" s="105">
        <v>0.59699999999999998</v>
      </c>
      <c r="H7" s="103">
        <v>228825</v>
      </c>
      <c r="I7" s="103">
        <v>77801</v>
      </c>
      <c r="J7" s="103">
        <v>4576</v>
      </c>
      <c r="K7" s="15">
        <v>311202</v>
      </c>
    </row>
    <row r="8" spans="1:11" ht="17.100000000000001" customHeight="1" x14ac:dyDescent="0.25">
      <c r="A8" s="36">
        <v>4</v>
      </c>
      <c r="B8" s="28" t="s">
        <v>1161</v>
      </c>
      <c r="C8" s="33">
        <v>650046633</v>
      </c>
      <c r="D8" s="53">
        <v>70981817</v>
      </c>
      <c r="E8" s="27">
        <v>3</v>
      </c>
      <c r="F8" s="155">
        <v>1.165</v>
      </c>
      <c r="G8" s="105">
        <v>0.77700000000000002</v>
      </c>
      <c r="H8" s="103">
        <v>297856</v>
      </c>
      <c r="I8" s="103">
        <v>101271</v>
      </c>
      <c r="J8" s="103">
        <v>5957</v>
      </c>
      <c r="K8" s="15">
        <v>405084</v>
      </c>
    </row>
    <row r="9" spans="1:11" ht="17.100000000000001" customHeight="1" x14ac:dyDescent="0.25">
      <c r="A9" s="36">
        <v>5</v>
      </c>
      <c r="B9" s="28" t="s">
        <v>1162</v>
      </c>
      <c r="C9" s="33">
        <v>600097439</v>
      </c>
      <c r="D9" s="53">
        <v>70188874</v>
      </c>
      <c r="E9" s="27">
        <v>1</v>
      </c>
      <c r="F9" s="155">
        <v>0.313</v>
      </c>
      <c r="G9" s="105">
        <v>0.20899999999999999</v>
      </c>
      <c r="H9" s="103">
        <v>80025</v>
      </c>
      <c r="I9" s="103">
        <v>27209</v>
      </c>
      <c r="J9" s="103">
        <v>1600</v>
      </c>
      <c r="K9" s="15">
        <v>108834</v>
      </c>
    </row>
    <row r="10" spans="1:11" ht="17.100000000000001" customHeight="1" x14ac:dyDescent="0.25">
      <c r="A10" s="36">
        <v>6</v>
      </c>
      <c r="B10" s="28" t="s">
        <v>1163</v>
      </c>
      <c r="C10" s="33">
        <v>668000937</v>
      </c>
      <c r="D10" s="53">
        <v>70998001</v>
      </c>
      <c r="E10" s="54">
        <v>1</v>
      </c>
      <c r="F10" s="157">
        <v>0.21</v>
      </c>
      <c r="G10" s="131">
        <v>0.14000000000000001</v>
      </c>
      <c r="H10" s="103">
        <v>53691</v>
      </c>
      <c r="I10" s="103">
        <v>18255</v>
      </c>
      <c r="J10" s="103">
        <v>1073</v>
      </c>
      <c r="K10" s="15">
        <v>73019</v>
      </c>
    </row>
    <row r="11" spans="1:11" ht="17.100000000000001" customHeight="1" x14ac:dyDescent="0.25">
      <c r="A11" s="36">
        <v>7</v>
      </c>
      <c r="B11" s="28" t="s">
        <v>1164</v>
      </c>
      <c r="C11" s="33">
        <v>668000899</v>
      </c>
      <c r="D11" s="53">
        <v>70987394</v>
      </c>
      <c r="E11" s="27">
        <v>3</v>
      </c>
      <c r="F11" s="155">
        <v>0.58099999999999996</v>
      </c>
      <c r="G11" s="105">
        <v>0.38700000000000001</v>
      </c>
      <c r="H11" s="103">
        <v>148545</v>
      </c>
      <c r="I11" s="103">
        <v>50505</v>
      </c>
      <c r="J11" s="103">
        <v>2970</v>
      </c>
      <c r="K11" s="15">
        <v>202020</v>
      </c>
    </row>
    <row r="12" spans="1:11" ht="17.100000000000001" customHeight="1" x14ac:dyDescent="0.25">
      <c r="A12" s="36">
        <v>8</v>
      </c>
      <c r="B12" s="28" t="s">
        <v>1165</v>
      </c>
      <c r="C12" s="33">
        <v>600096815</v>
      </c>
      <c r="D12" s="53">
        <v>70156506</v>
      </c>
      <c r="E12" s="27">
        <v>1</v>
      </c>
      <c r="F12" s="155">
        <v>0.1</v>
      </c>
      <c r="G12" s="105">
        <v>6.7000000000000004E-2</v>
      </c>
      <c r="H12" s="103">
        <v>25567</v>
      </c>
      <c r="I12" s="103">
        <v>8693</v>
      </c>
      <c r="J12" s="103">
        <v>511</v>
      </c>
      <c r="K12" s="15">
        <v>34771</v>
      </c>
    </row>
    <row r="13" spans="1:11" ht="17.100000000000001" customHeight="1" x14ac:dyDescent="0.25">
      <c r="A13" s="36">
        <v>9</v>
      </c>
      <c r="B13" s="28" t="s">
        <v>1166</v>
      </c>
      <c r="C13" s="33">
        <v>650060466</v>
      </c>
      <c r="D13" s="53">
        <v>70983062</v>
      </c>
      <c r="E13" s="27">
        <v>1</v>
      </c>
      <c r="F13" s="155">
        <v>0.30599999999999999</v>
      </c>
      <c r="G13" s="105">
        <v>0.20399999999999999</v>
      </c>
      <c r="H13" s="103">
        <v>78235</v>
      </c>
      <c r="I13" s="103">
        <v>26600</v>
      </c>
      <c r="J13" s="103">
        <v>1564</v>
      </c>
      <c r="K13" s="15">
        <v>106399</v>
      </c>
    </row>
    <row r="14" spans="1:11" ht="17.100000000000001" customHeight="1" x14ac:dyDescent="0.25">
      <c r="A14" s="36">
        <v>10</v>
      </c>
      <c r="B14" s="28" t="s">
        <v>1167</v>
      </c>
      <c r="C14" s="33">
        <v>668000252</v>
      </c>
      <c r="D14" s="53">
        <v>70978719</v>
      </c>
      <c r="E14" s="27">
        <v>2</v>
      </c>
      <c r="F14" s="155">
        <v>0.6</v>
      </c>
      <c r="G14" s="105">
        <v>0.4</v>
      </c>
      <c r="H14" s="103">
        <v>153402</v>
      </c>
      <c r="I14" s="103">
        <v>52157</v>
      </c>
      <c r="J14" s="103">
        <v>3068</v>
      </c>
      <c r="K14" s="15">
        <v>208627</v>
      </c>
    </row>
    <row r="15" spans="1:11" ht="17.100000000000001" customHeight="1" x14ac:dyDescent="0.25">
      <c r="A15" s="36">
        <v>11</v>
      </c>
      <c r="B15" s="28" t="s">
        <v>1168</v>
      </c>
      <c r="C15" s="33">
        <v>668000678</v>
      </c>
      <c r="D15" s="53">
        <v>75018535</v>
      </c>
      <c r="E15" s="27">
        <v>2</v>
      </c>
      <c r="F15" s="155">
        <v>0.45200000000000001</v>
      </c>
      <c r="G15" s="105">
        <v>0.30099999999999999</v>
      </c>
      <c r="H15" s="103">
        <v>115563</v>
      </c>
      <c r="I15" s="103">
        <v>39291</v>
      </c>
      <c r="J15" s="103">
        <v>2311</v>
      </c>
      <c r="K15" s="15">
        <v>157165</v>
      </c>
    </row>
    <row r="16" spans="1:11" ht="17.100000000000001" customHeight="1" x14ac:dyDescent="0.25">
      <c r="A16" s="36">
        <v>12</v>
      </c>
      <c r="B16" s="28" t="s">
        <v>1169</v>
      </c>
      <c r="C16" s="33">
        <v>650063805</v>
      </c>
      <c r="D16" s="53">
        <v>75017351</v>
      </c>
      <c r="E16" s="27">
        <v>1</v>
      </c>
      <c r="F16" s="155">
        <v>0.40300000000000002</v>
      </c>
      <c r="G16" s="105">
        <v>0.26900000000000002</v>
      </c>
      <c r="H16" s="103">
        <v>103035</v>
      </c>
      <c r="I16" s="103">
        <v>35032</v>
      </c>
      <c r="J16" s="103">
        <v>2060</v>
      </c>
      <c r="K16" s="15">
        <v>140127</v>
      </c>
    </row>
    <row r="17" spans="1:11" ht="17.100000000000001" customHeight="1" x14ac:dyDescent="0.25">
      <c r="A17" s="36">
        <v>13</v>
      </c>
      <c r="B17" s="28" t="s">
        <v>1170</v>
      </c>
      <c r="C17" s="33">
        <v>600102491</v>
      </c>
      <c r="D17" s="53">
        <v>75017881</v>
      </c>
      <c r="E17" s="27">
        <v>1</v>
      </c>
      <c r="F17" s="155">
        <v>0.161</v>
      </c>
      <c r="G17" s="105">
        <v>0.107</v>
      </c>
      <c r="H17" s="103">
        <v>41163</v>
      </c>
      <c r="I17" s="103">
        <v>13995</v>
      </c>
      <c r="J17" s="103">
        <v>823</v>
      </c>
      <c r="K17" s="15">
        <v>55981</v>
      </c>
    </row>
    <row r="18" spans="1:11" ht="17.100000000000001" customHeight="1" x14ac:dyDescent="0.25">
      <c r="A18" s="36">
        <v>14</v>
      </c>
      <c r="B18" s="28" t="s">
        <v>1171</v>
      </c>
      <c r="C18" s="33">
        <v>668000961</v>
      </c>
      <c r="D18" s="53">
        <v>70995745</v>
      </c>
      <c r="E18" s="27">
        <v>4</v>
      </c>
      <c r="F18" s="155">
        <v>0.999</v>
      </c>
      <c r="G18" s="105">
        <v>0.66600000000000004</v>
      </c>
      <c r="H18" s="103">
        <v>255415</v>
      </c>
      <c r="I18" s="103">
        <v>86841</v>
      </c>
      <c r="J18" s="103">
        <v>5108</v>
      </c>
      <c r="K18" s="15">
        <v>347364</v>
      </c>
    </row>
    <row r="19" spans="1:11" ht="17.100000000000001" customHeight="1" x14ac:dyDescent="0.25">
      <c r="A19" s="36">
        <v>15</v>
      </c>
      <c r="B19" s="28" t="s">
        <v>1172</v>
      </c>
      <c r="C19" s="33">
        <v>668000970</v>
      </c>
      <c r="D19" s="53">
        <v>70995737</v>
      </c>
      <c r="E19" s="27">
        <v>4</v>
      </c>
      <c r="F19" s="155">
        <v>1.1850000000000001</v>
      </c>
      <c r="G19" s="105">
        <v>0.79</v>
      </c>
      <c r="H19" s="103">
        <v>302969</v>
      </c>
      <c r="I19" s="103">
        <v>103009</v>
      </c>
      <c r="J19" s="103">
        <v>6059</v>
      </c>
      <c r="K19" s="15">
        <v>412037</v>
      </c>
    </row>
    <row r="20" spans="1:11" ht="17.100000000000001" customHeight="1" x14ac:dyDescent="0.25">
      <c r="A20" s="36">
        <v>16</v>
      </c>
      <c r="B20" s="28" t="s">
        <v>1173</v>
      </c>
      <c r="C20" s="33">
        <v>668000929</v>
      </c>
      <c r="D20" s="53">
        <v>71003967</v>
      </c>
      <c r="E20" s="27">
        <v>1</v>
      </c>
      <c r="F20" s="155">
        <v>0.40300000000000002</v>
      </c>
      <c r="G20" s="105">
        <v>0.26900000000000002</v>
      </c>
      <c r="H20" s="103">
        <v>103035</v>
      </c>
      <c r="I20" s="103">
        <v>35032</v>
      </c>
      <c r="J20" s="103">
        <v>2060</v>
      </c>
      <c r="K20" s="15">
        <v>140127</v>
      </c>
    </row>
    <row r="21" spans="1:11" ht="17.100000000000001" customHeight="1" x14ac:dyDescent="0.25">
      <c r="A21" s="36">
        <v>17</v>
      </c>
      <c r="B21" s="28" t="s">
        <v>1174</v>
      </c>
      <c r="C21" s="33">
        <v>668001089</v>
      </c>
      <c r="D21" s="53">
        <v>71003100</v>
      </c>
      <c r="E21" s="27">
        <v>1</v>
      </c>
      <c r="F21" s="155">
        <v>0.23200000000000001</v>
      </c>
      <c r="G21" s="105">
        <v>0.155</v>
      </c>
      <c r="H21" s="103">
        <v>59316</v>
      </c>
      <c r="I21" s="103">
        <v>20167</v>
      </c>
      <c r="J21" s="103">
        <v>1186</v>
      </c>
      <c r="K21" s="15">
        <v>80669</v>
      </c>
    </row>
    <row r="22" spans="1:11" ht="17.100000000000001" customHeight="1" x14ac:dyDescent="0.25">
      <c r="A22" s="36">
        <v>18</v>
      </c>
      <c r="B22" s="28" t="s">
        <v>1175</v>
      </c>
      <c r="C22" s="33">
        <v>600092950</v>
      </c>
      <c r="D22" s="53">
        <v>70997977</v>
      </c>
      <c r="E22" s="27">
        <v>1</v>
      </c>
      <c r="F22" s="155">
        <v>0.30599999999999999</v>
      </c>
      <c r="G22" s="105">
        <v>0.20399999999999999</v>
      </c>
      <c r="H22" s="103">
        <v>78235</v>
      </c>
      <c r="I22" s="103">
        <v>26600</v>
      </c>
      <c r="J22" s="103">
        <v>1564</v>
      </c>
      <c r="K22" s="15">
        <v>106399</v>
      </c>
    </row>
    <row r="23" spans="1:11" ht="17.100000000000001" customHeight="1" x14ac:dyDescent="0.25">
      <c r="A23" s="36">
        <v>19</v>
      </c>
      <c r="B23" s="28" t="s">
        <v>1176</v>
      </c>
      <c r="C23" s="33">
        <v>650056191</v>
      </c>
      <c r="D23" s="53">
        <v>75015692</v>
      </c>
      <c r="E23" s="27">
        <v>2</v>
      </c>
      <c r="F23" s="155">
        <v>0.56899999999999995</v>
      </c>
      <c r="G23" s="105">
        <v>0.379</v>
      </c>
      <c r="H23" s="103">
        <v>145476</v>
      </c>
      <c r="I23" s="103">
        <v>49462</v>
      </c>
      <c r="J23" s="103">
        <v>2909</v>
      </c>
      <c r="K23" s="15">
        <v>197847</v>
      </c>
    </row>
    <row r="24" spans="1:11" ht="17.100000000000001" customHeight="1" x14ac:dyDescent="0.25">
      <c r="A24" s="36">
        <v>20</v>
      </c>
      <c r="B24" s="28" t="s">
        <v>1177</v>
      </c>
      <c r="C24" s="33">
        <v>600087760</v>
      </c>
      <c r="D24" s="53">
        <v>70981540</v>
      </c>
      <c r="E24" s="27">
        <v>1</v>
      </c>
      <c r="F24" s="155">
        <v>0.40300000000000002</v>
      </c>
      <c r="G24" s="105">
        <v>0.26900000000000002</v>
      </c>
      <c r="H24" s="103">
        <v>103035</v>
      </c>
      <c r="I24" s="103">
        <v>35032</v>
      </c>
      <c r="J24" s="103">
        <v>2060</v>
      </c>
      <c r="K24" s="15">
        <v>140127</v>
      </c>
    </row>
    <row r="25" spans="1:11" ht="17.100000000000001" customHeight="1" x14ac:dyDescent="0.25">
      <c r="A25" s="36">
        <v>21</v>
      </c>
      <c r="B25" s="28" t="s">
        <v>1178</v>
      </c>
      <c r="C25" s="33">
        <v>650047796</v>
      </c>
      <c r="D25" s="53">
        <v>75017598</v>
      </c>
      <c r="E25" s="27">
        <v>1</v>
      </c>
      <c r="F25" s="155">
        <v>0.21</v>
      </c>
      <c r="G25" s="105">
        <v>0.14000000000000001</v>
      </c>
      <c r="H25" s="103">
        <v>53691</v>
      </c>
      <c r="I25" s="103">
        <v>18255</v>
      </c>
      <c r="J25" s="103">
        <v>1073</v>
      </c>
      <c r="K25" s="15">
        <v>73019</v>
      </c>
    </row>
    <row r="26" spans="1:11" ht="17.100000000000001" customHeight="1" x14ac:dyDescent="0.25">
      <c r="A26" s="36">
        <v>22</v>
      </c>
      <c r="B26" s="28" t="s">
        <v>1179</v>
      </c>
      <c r="C26" s="33">
        <v>668000333</v>
      </c>
      <c r="D26" s="53">
        <v>75016397</v>
      </c>
      <c r="E26" s="27">
        <v>1</v>
      </c>
      <c r="F26" s="155">
        <v>0.28999999999999998</v>
      </c>
      <c r="G26" s="105">
        <v>0.193</v>
      </c>
      <c r="H26" s="103">
        <v>74144</v>
      </c>
      <c r="I26" s="103">
        <v>25209</v>
      </c>
      <c r="J26" s="103">
        <v>1482</v>
      </c>
      <c r="K26" s="15">
        <v>100835</v>
      </c>
    </row>
    <row r="27" spans="1:11" ht="17.100000000000001" customHeight="1" x14ac:dyDescent="0.25">
      <c r="A27" s="36">
        <v>23</v>
      </c>
      <c r="B27" s="28" t="s">
        <v>1180</v>
      </c>
      <c r="C27" s="33">
        <v>650056833</v>
      </c>
      <c r="D27" s="53">
        <v>70983917</v>
      </c>
      <c r="E27" s="27">
        <v>2</v>
      </c>
      <c r="F27" s="155">
        <v>0.64500000000000002</v>
      </c>
      <c r="G27" s="105">
        <v>0.43</v>
      </c>
      <c r="H27" s="103">
        <v>164907</v>
      </c>
      <c r="I27" s="103">
        <v>56068</v>
      </c>
      <c r="J27" s="103">
        <v>3298</v>
      </c>
      <c r="K27" s="15">
        <v>224273</v>
      </c>
    </row>
    <row r="28" spans="1:11" ht="17.100000000000001" customHeight="1" x14ac:dyDescent="0.25">
      <c r="A28" s="36">
        <v>24</v>
      </c>
      <c r="B28" s="55" t="s">
        <v>1181</v>
      </c>
      <c r="C28" s="33">
        <v>600023974</v>
      </c>
      <c r="D28" s="53">
        <v>62693514</v>
      </c>
      <c r="E28" s="27">
        <v>3</v>
      </c>
      <c r="F28" s="155">
        <v>0.45100000000000001</v>
      </c>
      <c r="G28" s="105">
        <v>0.30099999999999999</v>
      </c>
      <c r="H28" s="103">
        <v>115307</v>
      </c>
      <c r="I28" s="103">
        <v>39204</v>
      </c>
      <c r="J28" s="103">
        <v>2306</v>
      </c>
      <c r="K28" s="15">
        <v>156817</v>
      </c>
    </row>
    <row r="29" spans="1:11" ht="17.100000000000001" customHeight="1" x14ac:dyDescent="0.25">
      <c r="A29" s="36">
        <v>25</v>
      </c>
      <c r="B29" s="55" t="s">
        <v>1182</v>
      </c>
      <c r="C29" s="33">
        <v>600024016</v>
      </c>
      <c r="D29" s="53">
        <v>62690361</v>
      </c>
      <c r="E29" s="27">
        <v>2</v>
      </c>
      <c r="F29" s="155">
        <v>0.34699999999999998</v>
      </c>
      <c r="G29" s="105">
        <v>0.23100000000000001</v>
      </c>
      <c r="H29" s="103">
        <v>88718</v>
      </c>
      <c r="I29" s="103">
        <v>30164</v>
      </c>
      <c r="J29" s="103">
        <v>1774</v>
      </c>
      <c r="K29" s="15">
        <v>120656</v>
      </c>
    </row>
    <row r="30" spans="1:11" ht="17.100000000000001" customHeight="1" x14ac:dyDescent="0.25">
      <c r="A30" s="36">
        <v>26</v>
      </c>
      <c r="B30" s="28" t="s">
        <v>1183</v>
      </c>
      <c r="C30" s="33">
        <v>600087824</v>
      </c>
      <c r="D30" s="53">
        <v>71000658</v>
      </c>
      <c r="E30" s="27">
        <v>2</v>
      </c>
      <c r="F30" s="155">
        <v>0.64100000000000001</v>
      </c>
      <c r="G30" s="105">
        <v>0.42699999999999999</v>
      </c>
      <c r="H30" s="103">
        <v>163885</v>
      </c>
      <c r="I30" s="103">
        <v>55721</v>
      </c>
      <c r="J30" s="103">
        <v>3277</v>
      </c>
      <c r="K30" s="15">
        <v>222883</v>
      </c>
    </row>
    <row r="31" spans="1:11" ht="17.100000000000001" customHeight="1" x14ac:dyDescent="0.25">
      <c r="A31" s="36">
        <v>27</v>
      </c>
      <c r="B31" s="28" t="s">
        <v>1184</v>
      </c>
      <c r="C31" s="33">
        <v>600088430</v>
      </c>
      <c r="D31" s="53">
        <v>71000682</v>
      </c>
      <c r="E31" s="27">
        <v>2</v>
      </c>
      <c r="F31" s="155">
        <v>0.64500000000000002</v>
      </c>
      <c r="G31" s="105">
        <v>0.43</v>
      </c>
      <c r="H31" s="103">
        <v>164907</v>
      </c>
      <c r="I31" s="103">
        <v>56068</v>
      </c>
      <c r="J31" s="103">
        <v>3298</v>
      </c>
      <c r="K31" s="15">
        <v>224273</v>
      </c>
    </row>
    <row r="32" spans="1:11" ht="17.100000000000001" customHeight="1" x14ac:dyDescent="0.25">
      <c r="A32" s="36">
        <v>28</v>
      </c>
      <c r="B32" s="28" t="s">
        <v>1185</v>
      </c>
      <c r="C32" s="33">
        <v>600088448</v>
      </c>
      <c r="D32" s="53">
        <v>71000666</v>
      </c>
      <c r="E32" s="27">
        <v>2</v>
      </c>
      <c r="F32" s="155">
        <v>0.45100000000000001</v>
      </c>
      <c r="G32" s="105">
        <v>0.30099999999999999</v>
      </c>
      <c r="H32" s="103">
        <v>115307</v>
      </c>
      <c r="I32" s="103">
        <v>39204</v>
      </c>
      <c r="J32" s="103">
        <v>2306</v>
      </c>
      <c r="K32" s="15">
        <v>156817</v>
      </c>
    </row>
    <row r="33" spans="1:11" ht="17.100000000000001" customHeight="1" x14ac:dyDescent="0.25">
      <c r="A33" s="36">
        <v>29</v>
      </c>
      <c r="B33" s="28" t="s">
        <v>1186</v>
      </c>
      <c r="C33" s="33">
        <v>600088626</v>
      </c>
      <c r="D33" s="53">
        <v>70886105</v>
      </c>
      <c r="E33" s="27">
        <v>2</v>
      </c>
      <c r="F33" s="155">
        <v>0.74199999999999999</v>
      </c>
      <c r="G33" s="105">
        <v>0.495</v>
      </c>
      <c r="H33" s="103">
        <v>189707</v>
      </c>
      <c r="I33" s="103">
        <v>64500</v>
      </c>
      <c r="J33" s="103">
        <v>3794</v>
      </c>
      <c r="K33" s="15">
        <v>258001</v>
      </c>
    </row>
    <row r="34" spans="1:11" ht="17.100000000000001" customHeight="1" x14ac:dyDescent="0.25">
      <c r="A34" s="36">
        <v>30</v>
      </c>
      <c r="B34" s="28" t="s">
        <v>1187</v>
      </c>
      <c r="C34" s="33">
        <v>600088839</v>
      </c>
      <c r="D34" s="53">
        <v>62694774</v>
      </c>
      <c r="E34" s="27">
        <v>2</v>
      </c>
      <c r="F34" s="155">
        <v>0.56399999999999995</v>
      </c>
      <c r="G34" s="105">
        <v>0.376</v>
      </c>
      <c r="H34" s="103">
        <v>144198</v>
      </c>
      <c r="I34" s="103">
        <v>49027</v>
      </c>
      <c r="J34" s="103">
        <v>2883</v>
      </c>
      <c r="K34" s="15">
        <v>196108</v>
      </c>
    </row>
    <row r="35" spans="1:11" ht="17.100000000000001" customHeight="1" x14ac:dyDescent="0.25">
      <c r="A35" s="36">
        <v>31</v>
      </c>
      <c r="B35" s="28" t="s">
        <v>1188</v>
      </c>
      <c r="C35" s="33">
        <v>600088847</v>
      </c>
      <c r="D35" s="53">
        <v>69172480</v>
      </c>
      <c r="E35" s="27">
        <v>1</v>
      </c>
      <c r="F35" s="155">
        <v>6.4000000000000001E-2</v>
      </c>
      <c r="G35" s="105">
        <v>4.2999999999999997E-2</v>
      </c>
      <c r="H35" s="103">
        <v>16363</v>
      </c>
      <c r="I35" s="103">
        <v>5563</v>
      </c>
      <c r="J35" s="103">
        <v>327</v>
      </c>
      <c r="K35" s="15">
        <v>22253</v>
      </c>
    </row>
    <row r="36" spans="1:11" ht="17.100000000000001" customHeight="1" x14ac:dyDescent="0.25">
      <c r="A36" s="36">
        <v>32</v>
      </c>
      <c r="B36" s="28" t="s">
        <v>1189</v>
      </c>
      <c r="C36" s="33">
        <v>600088855</v>
      </c>
      <c r="D36" s="53">
        <v>69172382</v>
      </c>
      <c r="E36" s="27">
        <v>2</v>
      </c>
      <c r="F36" s="155">
        <v>0.66100000000000003</v>
      </c>
      <c r="G36" s="105">
        <v>0.441</v>
      </c>
      <c r="H36" s="103">
        <v>168998</v>
      </c>
      <c r="I36" s="103">
        <v>57459</v>
      </c>
      <c r="J36" s="103">
        <v>3379</v>
      </c>
      <c r="K36" s="15">
        <v>229836</v>
      </c>
    </row>
    <row r="37" spans="1:11" ht="17.100000000000001" customHeight="1" x14ac:dyDescent="0.25">
      <c r="A37" s="36">
        <v>33</v>
      </c>
      <c r="B37" s="28" t="s">
        <v>1190</v>
      </c>
      <c r="C37" s="33">
        <v>651000904</v>
      </c>
      <c r="D37" s="53">
        <v>75041511</v>
      </c>
      <c r="E37" s="27">
        <v>1</v>
      </c>
      <c r="F37" s="155">
        <v>0.30599999999999999</v>
      </c>
      <c r="G37" s="105">
        <v>0.20399999999999999</v>
      </c>
      <c r="H37" s="103">
        <v>78235</v>
      </c>
      <c r="I37" s="103">
        <v>26600</v>
      </c>
      <c r="J37" s="103">
        <v>1564</v>
      </c>
      <c r="K37" s="15">
        <v>106399</v>
      </c>
    </row>
    <row r="38" spans="1:11" ht="17.100000000000001" customHeight="1" x14ac:dyDescent="0.25">
      <c r="A38" s="36">
        <v>34</v>
      </c>
      <c r="B38" s="28" t="s">
        <v>1191</v>
      </c>
      <c r="C38" s="33">
        <v>668000538</v>
      </c>
      <c r="D38" s="53">
        <v>71000747</v>
      </c>
      <c r="E38" s="27">
        <v>1</v>
      </c>
      <c r="F38" s="155">
        <v>0.371</v>
      </c>
      <c r="G38" s="105">
        <v>0.247</v>
      </c>
      <c r="H38" s="103">
        <v>94854</v>
      </c>
      <c r="I38" s="103">
        <v>32250</v>
      </c>
      <c r="J38" s="103">
        <v>1897</v>
      </c>
      <c r="K38" s="15">
        <v>129001</v>
      </c>
    </row>
    <row r="39" spans="1:11" ht="17.100000000000001" customHeight="1" x14ac:dyDescent="0.25">
      <c r="A39" s="36">
        <v>35</v>
      </c>
      <c r="B39" s="28" t="s">
        <v>1192</v>
      </c>
      <c r="C39" s="33">
        <v>668000554</v>
      </c>
      <c r="D39" s="53">
        <v>71000712</v>
      </c>
      <c r="E39" s="27">
        <v>2</v>
      </c>
      <c r="F39" s="155">
        <v>0.80600000000000005</v>
      </c>
      <c r="G39" s="105">
        <v>0.53700000000000003</v>
      </c>
      <c r="H39" s="103">
        <v>206070</v>
      </c>
      <c r="I39" s="103">
        <v>70064</v>
      </c>
      <c r="J39" s="103">
        <v>4121</v>
      </c>
      <c r="K39" s="15">
        <v>280255</v>
      </c>
    </row>
    <row r="40" spans="1:11" ht="17.100000000000001" customHeight="1" x14ac:dyDescent="0.25">
      <c r="A40" s="36">
        <v>36</v>
      </c>
      <c r="B40" s="28" t="s">
        <v>1193</v>
      </c>
      <c r="C40" s="33">
        <v>668001127</v>
      </c>
      <c r="D40" s="53">
        <v>71000739</v>
      </c>
      <c r="E40" s="27">
        <v>3</v>
      </c>
      <c r="F40" s="155">
        <v>0.95199999999999996</v>
      </c>
      <c r="G40" s="105">
        <v>0.63500000000000001</v>
      </c>
      <c r="H40" s="103">
        <v>243398</v>
      </c>
      <c r="I40" s="103">
        <v>82755</v>
      </c>
      <c r="J40" s="103">
        <v>4867</v>
      </c>
      <c r="K40" s="15">
        <v>331020</v>
      </c>
    </row>
    <row r="41" spans="1:11" ht="17.100000000000001" customHeight="1" x14ac:dyDescent="0.25">
      <c r="A41" s="36">
        <v>37</v>
      </c>
      <c r="B41" s="28" t="s">
        <v>1194</v>
      </c>
      <c r="C41" s="33">
        <v>691005770</v>
      </c>
      <c r="D41" s="53">
        <v>71295054</v>
      </c>
      <c r="E41" s="27">
        <v>2</v>
      </c>
      <c r="F41" s="155">
        <v>0.45200000000000001</v>
      </c>
      <c r="G41" s="105">
        <v>0.30099999999999999</v>
      </c>
      <c r="H41" s="103">
        <v>115563</v>
      </c>
      <c r="I41" s="103">
        <v>39291</v>
      </c>
      <c r="J41" s="103">
        <v>2311</v>
      </c>
      <c r="K41" s="15">
        <v>157165</v>
      </c>
    </row>
    <row r="42" spans="1:11" ht="17.100000000000001" customHeight="1" x14ac:dyDescent="0.25">
      <c r="A42" s="36">
        <v>38</v>
      </c>
      <c r="B42" s="28" t="s">
        <v>1195</v>
      </c>
      <c r="C42" s="33">
        <v>668000341</v>
      </c>
      <c r="D42" s="53">
        <v>70996873</v>
      </c>
      <c r="E42" s="54">
        <v>1</v>
      </c>
      <c r="F42" s="157">
        <v>0.28999999999999998</v>
      </c>
      <c r="G42" s="131">
        <v>0.193</v>
      </c>
      <c r="H42" s="103">
        <v>74144</v>
      </c>
      <c r="I42" s="103">
        <v>25209</v>
      </c>
      <c r="J42" s="103">
        <v>1482</v>
      </c>
      <c r="K42" s="15">
        <v>100835</v>
      </c>
    </row>
    <row r="43" spans="1:11" ht="17.100000000000001" customHeight="1" x14ac:dyDescent="0.25">
      <c r="A43" s="36">
        <v>39</v>
      </c>
      <c r="B43" s="28" t="s">
        <v>1196</v>
      </c>
      <c r="C43" s="33">
        <v>668000368</v>
      </c>
      <c r="D43" s="53">
        <v>70996881</v>
      </c>
      <c r="E43" s="27">
        <v>2</v>
      </c>
      <c r="F43" s="155">
        <v>0.80600000000000005</v>
      </c>
      <c r="G43" s="105">
        <v>0.53700000000000003</v>
      </c>
      <c r="H43" s="103">
        <v>206070</v>
      </c>
      <c r="I43" s="103">
        <v>70064</v>
      </c>
      <c r="J43" s="103">
        <v>4121</v>
      </c>
      <c r="K43" s="15">
        <v>280255</v>
      </c>
    </row>
    <row r="44" spans="1:11" ht="17.100000000000001" customHeight="1" x14ac:dyDescent="0.25">
      <c r="A44" s="36">
        <v>40</v>
      </c>
      <c r="B44" s="28" t="s">
        <v>1197</v>
      </c>
      <c r="C44" s="33">
        <v>650060415</v>
      </c>
      <c r="D44" s="53">
        <v>75016991</v>
      </c>
      <c r="E44" s="27">
        <v>3</v>
      </c>
      <c r="F44" s="155">
        <v>1.2090000000000001</v>
      </c>
      <c r="G44" s="105">
        <v>0.80600000000000005</v>
      </c>
      <c r="H44" s="103">
        <v>309106</v>
      </c>
      <c r="I44" s="103">
        <v>105096</v>
      </c>
      <c r="J44" s="103">
        <v>6182</v>
      </c>
      <c r="K44" s="15">
        <v>420384</v>
      </c>
    </row>
    <row r="45" spans="1:11" ht="17.100000000000001" customHeight="1" x14ac:dyDescent="0.25">
      <c r="A45" s="36">
        <v>41</v>
      </c>
      <c r="B45" s="28" t="s">
        <v>1198</v>
      </c>
      <c r="C45" s="33">
        <v>668000597</v>
      </c>
      <c r="D45" s="53">
        <v>75017423</v>
      </c>
      <c r="E45" s="27">
        <v>2</v>
      </c>
      <c r="F45" s="155">
        <v>0.75</v>
      </c>
      <c r="G45" s="105">
        <v>0.5</v>
      </c>
      <c r="H45" s="103">
        <v>191753</v>
      </c>
      <c r="I45" s="103">
        <v>65196</v>
      </c>
      <c r="J45" s="103">
        <v>3835</v>
      </c>
      <c r="K45" s="15">
        <v>260784</v>
      </c>
    </row>
    <row r="46" spans="1:11" ht="17.100000000000001" customHeight="1" x14ac:dyDescent="0.25">
      <c r="A46" s="36">
        <v>42</v>
      </c>
      <c r="B46" s="28" t="s">
        <v>1199</v>
      </c>
      <c r="C46" s="33">
        <v>650060369</v>
      </c>
      <c r="D46" s="53">
        <v>70983216</v>
      </c>
      <c r="E46" s="27">
        <v>1</v>
      </c>
      <c r="F46" s="155">
        <v>0.40300000000000002</v>
      </c>
      <c r="G46" s="105">
        <v>0.26900000000000002</v>
      </c>
      <c r="H46" s="103">
        <v>103035</v>
      </c>
      <c r="I46" s="103">
        <v>35032</v>
      </c>
      <c r="J46" s="103">
        <v>2060</v>
      </c>
      <c r="K46" s="15">
        <v>140127</v>
      </c>
    </row>
    <row r="47" spans="1:11" ht="17.100000000000001" customHeight="1" x14ac:dyDescent="0.25">
      <c r="A47" s="36">
        <v>43</v>
      </c>
      <c r="B47" s="28" t="s">
        <v>1200</v>
      </c>
      <c r="C47" s="33">
        <v>650057465</v>
      </c>
      <c r="D47" s="53">
        <v>75015447</v>
      </c>
      <c r="E47" s="27">
        <v>1</v>
      </c>
      <c r="F47" s="155">
        <v>0.28999999999999998</v>
      </c>
      <c r="G47" s="105">
        <v>0.193</v>
      </c>
      <c r="H47" s="103">
        <v>74144</v>
      </c>
      <c r="I47" s="103">
        <v>25209</v>
      </c>
      <c r="J47" s="103">
        <v>1482</v>
      </c>
      <c r="K47" s="15">
        <v>100835</v>
      </c>
    </row>
    <row r="48" spans="1:11" ht="17.100000000000001" customHeight="1" x14ac:dyDescent="0.25">
      <c r="A48" s="36">
        <v>44</v>
      </c>
      <c r="B48" s="28" t="s">
        <v>1201</v>
      </c>
      <c r="C48" s="33">
        <v>600087719</v>
      </c>
      <c r="D48" s="53">
        <v>70999848</v>
      </c>
      <c r="E48" s="27">
        <v>1</v>
      </c>
      <c r="F48" s="155">
        <v>0.22600000000000001</v>
      </c>
      <c r="G48" s="105">
        <v>0.151</v>
      </c>
      <c r="H48" s="103">
        <v>57782</v>
      </c>
      <c r="I48" s="103">
        <v>19646</v>
      </c>
      <c r="J48" s="103">
        <v>1155</v>
      </c>
      <c r="K48" s="15">
        <v>78583</v>
      </c>
    </row>
    <row r="49" spans="1:11" ht="17.100000000000001" customHeight="1" x14ac:dyDescent="0.25">
      <c r="A49" s="36">
        <v>45</v>
      </c>
      <c r="B49" s="28" t="s">
        <v>1202</v>
      </c>
      <c r="C49" s="33" t="s">
        <v>1203</v>
      </c>
      <c r="D49" s="33" t="s">
        <v>1204</v>
      </c>
      <c r="E49" s="27">
        <v>1</v>
      </c>
      <c r="F49" s="155">
        <v>0.40300000000000002</v>
      </c>
      <c r="G49" s="105">
        <v>0.26900000000000002</v>
      </c>
      <c r="H49" s="103">
        <v>103035</v>
      </c>
      <c r="I49" s="103">
        <v>35032</v>
      </c>
      <c r="J49" s="103">
        <v>2060</v>
      </c>
      <c r="K49" s="15">
        <v>140127</v>
      </c>
    </row>
    <row r="50" spans="1:11" ht="17.100000000000001" customHeight="1" x14ac:dyDescent="0.25">
      <c r="A50" s="36">
        <v>46</v>
      </c>
      <c r="B50" s="55" t="s">
        <v>1205</v>
      </c>
      <c r="C50" s="33">
        <v>600091651</v>
      </c>
      <c r="D50" s="53">
        <v>75015331</v>
      </c>
      <c r="E50" s="27">
        <v>1</v>
      </c>
      <c r="F50" s="155">
        <v>0.21</v>
      </c>
      <c r="G50" s="105">
        <v>0.14000000000000001</v>
      </c>
      <c r="H50" s="103">
        <v>53691</v>
      </c>
      <c r="I50" s="103">
        <v>18255</v>
      </c>
      <c r="J50" s="103">
        <v>1073</v>
      </c>
      <c r="K50" s="15">
        <v>73019</v>
      </c>
    </row>
    <row r="51" spans="1:11" ht="17.100000000000001" customHeight="1" x14ac:dyDescent="0.25">
      <c r="A51" s="36">
        <v>47</v>
      </c>
      <c r="B51" s="55" t="s">
        <v>1206</v>
      </c>
      <c r="C51" s="49">
        <v>691009775</v>
      </c>
      <c r="D51" s="56">
        <v>71294503</v>
      </c>
      <c r="E51" s="54">
        <v>2</v>
      </c>
      <c r="F51" s="157">
        <v>0.48299999999999998</v>
      </c>
      <c r="G51" s="131">
        <v>0.32200000000000001</v>
      </c>
      <c r="H51" s="103">
        <v>123489</v>
      </c>
      <c r="I51" s="103">
        <v>41986</v>
      </c>
      <c r="J51" s="103">
        <v>2469</v>
      </c>
      <c r="K51" s="15">
        <v>167944</v>
      </c>
    </row>
    <row r="52" spans="1:11" ht="17.100000000000001" customHeight="1" x14ac:dyDescent="0.25">
      <c r="A52" s="36">
        <v>48</v>
      </c>
      <c r="B52" s="28" t="s">
        <v>1207</v>
      </c>
      <c r="C52" s="33">
        <v>600091678</v>
      </c>
      <c r="D52" s="53">
        <v>75015391</v>
      </c>
      <c r="E52" s="27">
        <v>1</v>
      </c>
      <c r="F52" s="155">
        <v>0.09</v>
      </c>
      <c r="G52" s="105">
        <v>0.06</v>
      </c>
      <c r="H52" s="103">
        <v>23010</v>
      </c>
      <c r="I52" s="103">
        <v>7823</v>
      </c>
      <c r="J52" s="103">
        <v>460</v>
      </c>
      <c r="K52" s="15">
        <v>31293</v>
      </c>
    </row>
    <row r="53" spans="1:11" ht="17.100000000000001" customHeight="1" x14ac:dyDescent="0.25">
      <c r="A53" s="36">
        <v>49</v>
      </c>
      <c r="B53" s="28" t="s">
        <v>1208</v>
      </c>
      <c r="C53" s="33">
        <v>600088235</v>
      </c>
      <c r="D53" s="53">
        <v>70995605</v>
      </c>
      <c r="E53" s="27">
        <v>1</v>
      </c>
      <c r="F53" s="155">
        <v>0.21</v>
      </c>
      <c r="G53" s="105">
        <v>0.14000000000000001</v>
      </c>
      <c r="H53" s="103">
        <v>53691</v>
      </c>
      <c r="I53" s="103">
        <v>18255</v>
      </c>
      <c r="J53" s="103">
        <v>1073</v>
      </c>
      <c r="K53" s="15">
        <v>73019</v>
      </c>
    </row>
    <row r="54" spans="1:11" ht="17.100000000000001" customHeight="1" x14ac:dyDescent="0.25">
      <c r="A54" s="36">
        <v>50</v>
      </c>
      <c r="B54" s="28" t="s">
        <v>1209</v>
      </c>
      <c r="C54" s="33">
        <v>668000805</v>
      </c>
      <c r="D54" s="53">
        <v>75016125</v>
      </c>
      <c r="E54" s="27">
        <v>2</v>
      </c>
      <c r="F54" s="155">
        <v>0.2</v>
      </c>
      <c r="G54" s="105">
        <v>0.13300000000000001</v>
      </c>
      <c r="H54" s="103">
        <v>51134</v>
      </c>
      <c r="I54" s="103">
        <v>17386</v>
      </c>
      <c r="J54" s="103">
        <v>1022</v>
      </c>
      <c r="K54" s="15">
        <v>69542</v>
      </c>
    </row>
    <row r="55" spans="1:11" ht="17.100000000000001" customHeight="1" x14ac:dyDescent="0.25">
      <c r="A55" s="36">
        <v>51</v>
      </c>
      <c r="B55" s="28" t="s">
        <v>1210</v>
      </c>
      <c r="C55" s="33">
        <v>668000821</v>
      </c>
      <c r="D55" s="53">
        <v>70998370</v>
      </c>
      <c r="E55" s="27">
        <v>2</v>
      </c>
      <c r="F55" s="155">
        <v>0.59699999999999998</v>
      </c>
      <c r="G55" s="105">
        <v>0.39800000000000002</v>
      </c>
      <c r="H55" s="103">
        <v>152635</v>
      </c>
      <c r="I55" s="103">
        <v>51896</v>
      </c>
      <c r="J55" s="103">
        <v>3052</v>
      </c>
      <c r="K55" s="15">
        <v>207583</v>
      </c>
    </row>
    <row r="56" spans="1:11" ht="17.100000000000001" customHeight="1" x14ac:dyDescent="0.25">
      <c r="A56" s="36">
        <v>52</v>
      </c>
      <c r="B56" s="28" t="s">
        <v>1211</v>
      </c>
      <c r="C56" s="33">
        <v>600088693</v>
      </c>
      <c r="D56" s="53">
        <v>70984981</v>
      </c>
      <c r="E56" s="27">
        <v>1</v>
      </c>
      <c r="F56" s="155">
        <v>0.40300000000000002</v>
      </c>
      <c r="G56" s="105">
        <v>0.26900000000000002</v>
      </c>
      <c r="H56" s="103">
        <v>103035</v>
      </c>
      <c r="I56" s="103">
        <v>35032</v>
      </c>
      <c r="J56" s="103">
        <v>2060</v>
      </c>
      <c r="K56" s="15">
        <v>140127</v>
      </c>
    </row>
    <row r="57" spans="1:11" ht="17.100000000000001" customHeight="1" x14ac:dyDescent="0.25">
      <c r="A57" s="36">
        <v>53</v>
      </c>
      <c r="B57" s="28" t="s">
        <v>1212</v>
      </c>
      <c r="C57" s="33">
        <v>650058798</v>
      </c>
      <c r="D57" s="53">
        <v>70995079</v>
      </c>
      <c r="E57" s="27">
        <v>1</v>
      </c>
      <c r="F57" s="155">
        <v>0.21</v>
      </c>
      <c r="G57" s="105">
        <v>0.14000000000000001</v>
      </c>
      <c r="H57" s="103">
        <v>53691</v>
      </c>
      <c r="I57" s="103">
        <v>18255</v>
      </c>
      <c r="J57" s="103">
        <v>1073</v>
      </c>
      <c r="K57" s="15">
        <v>73019</v>
      </c>
    </row>
    <row r="58" spans="1:11" ht="17.100000000000001" customHeight="1" x14ac:dyDescent="0.25">
      <c r="A58" s="36">
        <v>54</v>
      </c>
      <c r="B58" s="28" t="s">
        <v>1213</v>
      </c>
      <c r="C58" s="33">
        <v>600101312</v>
      </c>
      <c r="D58" s="53">
        <v>70987998</v>
      </c>
      <c r="E58" s="27">
        <v>1</v>
      </c>
      <c r="F58" s="155">
        <v>0.29799999999999999</v>
      </c>
      <c r="G58" s="105">
        <v>0.19900000000000001</v>
      </c>
      <c r="H58" s="103">
        <v>76190</v>
      </c>
      <c r="I58" s="103">
        <v>25905</v>
      </c>
      <c r="J58" s="103">
        <v>1523</v>
      </c>
      <c r="K58" s="15">
        <v>103618</v>
      </c>
    </row>
    <row r="59" spans="1:11" ht="17.100000000000001" customHeight="1" x14ac:dyDescent="0.25">
      <c r="A59" s="36">
        <v>55</v>
      </c>
      <c r="B59" s="28" t="s">
        <v>1214</v>
      </c>
      <c r="C59" s="33">
        <v>600091724</v>
      </c>
      <c r="D59" s="53">
        <v>71011544</v>
      </c>
      <c r="E59" s="27">
        <v>3</v>
      </c>
      <c r="F59" s="155">
        <v>1.161</v>
      </c>
      <c r="G59" s="105">
        <v>0.77400000000000002</v>
      </c>
      <c r="H59" s="103">
        <v>296833</v>
      </c>
      <c r="I59" s="103">
        <v>100923</v>
      </c>
      <c r="J59" s="103">
        <v>5936</v>
      </c>
      <c r="K59" s="15">
        <v>403692</v>
      </c>
    </row>
    <row r="60" spans="1:11" ht="17.100000000000001" customHeight="1" x14ac:dyDescent="0.25">
      <c r="A60" s="36">
        <v>56</v>
      </c>
      <c r="B60" s="28" t="s">
        <v>1215</v>
      </c>
      <c r="C60" s="33">
        <v>600101550</v>
      </c>
      <c r="D60" s="53">
        <v>75017652</v>
      </c>
      <c r="E60" s="27">
        <v>2</v>
      </c>
      <c r="F60" s="155">
        <v>0.58099999999999996</v>
      </c>
      <c r="G60" s="105">
        <v>0.38700000000000001</v>
      </c>
      <c r="H60" s="103">
        <v>148545</v>
      </c>
      <c r="I60" s="103">
        <v>50505</v>
      </c>
      <c r="J60" s="103">
        <v>2970</v>
      </c>
      <c r="K60" s="15">
        <v>202020</v>
      </c>
    </row>
    <row r="61" spans="1:11" ht="17.100000000000001" customHeight="1" x14ac:dyDescent="0.25">
      <c r="A61" s="36">
        <v>57</v>
      </c>
      <c r="B61" s="28" t="s">
        <v>1216</v>
      </c>
      <c r="C61" s="33">
        <v>600091741</v>
      </c>
      <c r="D61" s="53">
        <v>70983160</v>
      </c>
      <c r="E61" s="27">
        <v>1</v>
      </c>
      <c r="F61" s="155">
        <v>0.20899999999999999</v>
      </c>
      <c r="G61" s="105">
        <v>0.13900000000000001</v>
      </c>
      <c r="H61" s="103">
        <v>53435</v>
      </c>
      <c r="I61" s="103">
        <v>18168</v>
      </c>
      <c r="J61" s="103">
        <v>1068</v>
      </c>
      <c r="K61" s="15">
        <v>72671</v>
      </c>
    </row>
    <row r="62" spans="1:11" ht="17.100000000000001" customHeight="1" x14ac:dyDescent="0.25">
      <c r="A62" s="36">
        <v>58</v>
      </c>
      <c r="B62" s="28" t="s">
        <v>1217</v>
      </c>
      <c r="C62" s="33">
        <v>600101266</v>
      </c>
      <c r="D62" s="53">
        <v>75017202</v>
      </c>
      <c r="E62" s="27">
        <v>1</v>
      </c>
      <c r="F62" s="155">
        <v>0.40300000000000002</v>
      </c>
      <c r="G62" s="105">
        <v>0.26900000000000002</v>
      </c>
      <c r="H62" s="103">
        <v>103035</v>
      </c>
      <c r="I62" s="103">
        <v>35032</v>
      </c>
      <c r="J62" s="103">
        <v>2060</v>
      </c>
      <c r="K62" s="15">
        <v>140127</v>
      </c>
    </row>
    <row r="63" spans="1:11" ht="17.100000000000001" customHeight="1" x14ac:dyDescent="0.25">
      <c r="A63" s="36">
        <v>59</v>
      </c>
      <c r="B63" s="28" t="s">
        <v>1218</v>
      </c>
      <c r="C63" s="33">
        <v>600089011</v>
      </c>
      <c r="D63" s="53">
        <v>70992061</v>
      </c>
      <c r="E63" s="27">
        <v>1</v>
      </c>
      <c r="F63" s="155">
        <v>0.21</v>
      </c>
      <c r="G63" s="105">
        <v>0.14000000000000001</v>
      </c>
      <c r="H63" s="103">
        <v>53691</v>
      </c>
      <c r="I63" s="103">
        <v>18255</v>
      </c>
      <c r="J63" s="103">
        <v>1073</v>
      </c>
      <c r="K63" s="15">
        <v>73019</v>
      </c>
    </row>
    <row r="64" spans="1:11" ht="17.100000000000001" customHeight="1" x14ac:dyDescent="0.25">
      <c r="A64" s="36">
        <v>60</v>
      </c>
      <c r="B64" s="28" t="s">
        <v>1219</v>
      </c>
      <c r="C64" s="33">
        <v>650062728</v>
      </c>
      <c r="D64" s="53">
        <v>70981868</v>
      </c>
      <c r="E64" s="27">
        <v>1</v>
      </c>
      <c r="F64" s="155">
        <v>0.19400000000000001</v>
      </c>
      <c r="G64" s="105">
        <v>0.129</v>
      </c>
      <c r="H64" s="103">
        <v>49600</v>
      </c>
      <c r="I64" s="103">
        <v>16864</v>
      </c>
      <c r="J64" s="103">
        <v>992</v>
      </c>
      <c r="K64" s="15">
        <v>67456</v>
      </c>
    </row>
    <row r="65" spans="1:11" ht="17.100000000000001" customHeight="1" x14ac:dyDescent="0.25">
      <c r="A65" s="36">
        <v>61</v>
      </c>
      <c r="B65" s="28" t="s">
        <v>1220</v>
      </c>
      <c r="C65" s="33">
        <v>668000830</v>
      </c>
      <c r="D65" s="53">
        <v>70985456</v>
      </c>
      <c r="E65" s="27">
        <v>1</v>
      </c>
      <c r="F65" s="155">
        <v>0.221</v>
      </c>
      <c r="G65" s="105">
        <v>0.14699999999999999</v>
      </c>
      <c r="H65" s="103">
        <v>56503</v>
      </c>
      <c r="I65" s="103">
        <v>19211</v>
      </c>
      <c r="J65" s="103">
        <v>1130</v>
      </c>
      <c r="K65" s="15">
        <v>76844</v>
      </c>
    </row>
    <row r="66" spans="1:11" ht="17.100000000000001" customHeight="1" x14ac:dyDescent="0.25">
      <c r="A66" s="36">
        <v>62</v>
      </c>
      <c r="B66" s="28" t="s">
        <v>1221</v>
      </c>
      <c r="C66" s="33">
        <v>600093085</v>
      </c>
      <c r="D66" s="53">
        <v>75016052</v>
      </c>
      <c r="E66" s="27">
        <v>1</v>
      </c>
      <c r="F66" s="155">
        <v>0.21</v>
      </c>
      <c r="G66" s="105">
        <v>0.14000000000000001</v>
      </c>
      <c r="H66" s="103">
        <v>53691</v>
      </c>
      <c r="I66" s="103">
        <v>18255</v>
      </c>
      <c r="J66" s="103">
        <v>1073</v>
      </c>
      <c r="K66" s="15">
        <v>73019</v>
      </c>
    </row>
    <row r="67" spans="1:11" ht="17.100000000000001" customHeight="1" x14ac:dyDescent="0.25">
      <c r="A67" s="36">
        <v>63</v>
      </c>
      <c r="B67" s="28" t="s">
        <v>1222</v>
      </c>
      <c r="C67" s="33">
        <v>600091791</v>
      </c>
      <c r="D67" s="53">
        <v>70999872</v>
      </c>
      <c r="E67" s="27">
        <v>1</v>
      </c>
      <c r="F67" s="155">
        <v>0.28999999999999998</v>
      </c>
      <c r="G67" s="105">
        <v>0.193</v>
      </c>
      <c r="H67" s="103">
        <v>74144</v>
      </c>
      <c r="I67" s="103">
        <v>25209</v>
      </c>
      <c r="J67" s="103">
        <v>1482</v>
      </c>
      <c r="K67" s="15">
        <v>100835</v>
      </c>
    </row>
    <row r="68" spans="1:11" ht="17.100000000000001" customHeight="1" x14ac:dyDescent="0.25">
      <c r="A68" s="36">
        <v>64</v>
      </c>
      <c r="B68" s="28" t="s">
        <v>1223</v>
      </c>
      <c r="C68" s="33">
        <v>600092267</v>
      </c>
      <c r="D68" s="53">
        <v>71005510</v>
      </c>
      <c r="E68" s="27">
        <v>1</v>
      </c>
      <c r="F68" s="155">
        <v>0.32300000000000001</v>
      </c>
      <c r="G68" s="105">
        <v>0.215</v>
      </c>
      <c r="H68" s="103">
        <v>82582</v>
      </c>
      <c r="I68" s="103">
        <v>28078</v>
      </c>
      <c r="J68" s="103">
        <v>1651</v>
      </c>
      <c r="K68" s="15">
        <v>112311</v>
      </c>
    </row>
    <row r="69" spans="1:11" ht="17.100000000000001" customHeight="1" x14ac:dyDescent="0.25">
      <c r="A69" s="36">
        <v>65</v>
      </c>
      <c r="B69" s="28" t="s">
        <v>1224</v>
      </c>
      <c r="C69" s="33">
        <v>650054881</v>
      </c>
      <c r="D69" s="53">
        <v>71004475</v>
      </c>
      <c r="E69" s="27">
        <v>2</v>
      </c>
      <c r="F69" s="155">
        <v>0.56399999999999995</v>
      </c>
      <c r="G69" s="105">
        <v>0.376</v>
      </c>
      <c r="H69" s="103">
        <v>144198</v>
      </c>
      <c r="I69" s="103">
        <v>49027</v>
      </c>
      <c r="J69" s="103">
        <v>2883</v>
      </c>
      <c r="K69" s="15">
        <v>196108</v>
      </c>
    </row>
    <row r="70" spans="1:11" ht="17.100000000000001" customHeight="1" x14ac:dyDescent="0.25">
      <c r="A70" s="36">
        <v>66</v>
      </c>
      <c r="B70" s="28" t="s">
        <v>1225</v>
      </c>
      <c r="C70" s="33">
        <v>668000392</v>
      </c>
      <c r="D70" s="53">
        <v>70996377</v>
      </c>
      <c r="E70" s="27">
        <v>2</v>
      </c>
      <c r="F70" s="155">
        <v>0.66100000000000003</v>
      </c>
      <c r="G70" s="105">
        <v>0.441</v>
      </c>
      <c r="H70" s="103">
        <v>168998</v>
      </c>
      <c r="I70" s="103">
        <v>57459</v>
      </c>
      <c r="J70" s="103">
        <v>3379</v>
      </c>
      <c r="K70" s="15">
        <v>229836</v>
      </c>
    </row>
    <row r="71" spans="1:11" ht="17.100000000000001" customHeight="1" x14ac:dyDescent="0.25">
      <c r="A71" s="36">
        <v>67</v>
      </c>
      <c r="B71" s="28" t="s">
        <v>1226</v>
      </c>
      <c r="C71" s="33">
        <v>668000406</v>
      </c>
      <c r="D71" s="53">
        <v>70996466</v>
      </c>
      <c r="E71" s="27">
        <v>1</v>
      </c>
      <c r="F71" s="155">
        <v>8.1000000000000003E-2</v>
      </c>
      <c r="G71" s="105">
        <v>5.3999999999999999E-2</v>
      </c>
      <c r="H71" s="103">
        <v>20709</v>
      </c>
      <c r="I71" s="103">
        <v>7041</v>
      </c>
      <c r="J71" s="103">
        <v>414</v>
      </c>
      <c r="K71" s="15">
        <v>28164</v>
      </c>
    </row>
    <row r="72" spans="1:11" ht="17.100000000000001" customHeight="1" x14ac:dyDescent="0.25">
      <c r="A72" s="36">
        <v>68</v>
      </c>
      <c r="B72" s="28" t="s">
        <v>1227</v>
      </c>
      <c r="C72" s="33">
        <v>668000414</v>
      </c>
      <c r="D72" s="53">
        <v>70996440</v>
      </c>
      <c r="E72" s="27">
        <v>1</v>
      </c>
      <c r="F72" s="155">
        <v>0.27400000000000002</v>
      </c>
      <c r="G72" s="105">
        <v>0.183</v>
      </c>
      <c r="H72" s="103">
        <v>70054</v>
      </c>
      <c r="I72" s="103">
        <v>23818</v>
      </c>
      <c r="J72" s="103">
        <v>1401</v>
      </c>
      <c r="K72" s="15">
        <v>95273</v>
      </c>
    </row>
    <row r="73" spans="1:11" ht="17.100000000000001" customHeight="1" x14ac:dyDescent="0.25">
      <c r="A73" s="36">
        <v>69</v>
      </c>
      <c r="B73" s="28" t="s">
        <v>1228</v>
      </c>
      <c r="C73" s="33">
        <v>668000422</v>
      </c>
      <c r="D73" s="53">
        <v>70996431</v>
      </c>
      <c r="E73" s="27">
        <v>1</v>
      </c>
      <c r="F73" s="155">
        <v>0.40300000000000002</v>
      </c>
      <c r="G73" s="105">
        <v>0.26900000000000002</v>
      </c>
      <c r="H73" s="103">
        <v>103035</v>
      </c>
      <c r="I73" s="103">
        <v>35032</v>
      </c>
      <c r="J73" s="103">
        <v>2060</v>
      </c>
      <c r="K73" s="15">
        <v>140127</v>
      </c>
    </row>
    <row r="74" spans="1:11" ht="17.100000000000001" customHeight="1" x14ac:dyDescent="0.25">
      <c r="A74" s="36">
        <v>70</v>
      </c>
      <c r="B74" s="28" t="s">
        <v>1229</v>
      </c>
      <c r="C74" s="33">
        <v>668000457</v>
      </c>
      <c r="D74" s="53">
        <v>70996415</v>
      </c>
      <c r="E74" s="54">
        <v>4</v>
      </c>
      <c r="F74" s="157">
        <v>0.502</v>
      </c>
      <c r="G74" s="131">
        <v>0.33500000000000002</v>
      </c>
      <c r="H74" s="103">
        <v>128347</v>
      </c>
      <c r="I74" s="103">
        <v>43638</v>
      </c>
      <c r="J74" s="103">
        <v>2566</v>
      </c>
      <c r="K74" s="15">
        <v>174551</v>
      </c>
    </row>
    <row r="75" spans="1:11" ht="17.100000000000001" customHeight="1" x14ac:dyDescent="0.25">
      <c r="A75" s="36">
        <v>71</v>
      </c>
      <c r="B75" s="28" t="s">
        <v>1230</v>
      </c>
      <c r="C75" s="33">
        <v>668001038</v>
      </c>
      <c r="D75" s="53">
        <v>75017547</v>
      </c>
      <c r="E75" s="27">
        <v>1</v>
      </c>
      <c r="F75" s="155">
        <v>0.19400000000000001</v>
      </c>
      <c r="G75" s="105">
        <v>0.129</v>
      </c>
      <c r="H75" s="103">
        <v>49600</v>
      </c>
      <c r="I75" s="103">
        <v>16864</v>
      </c>
      <c r="J75" s="103">
        <v>992</v>
      </c>
      <c r="K75" s="15">
        <v>67456</v>
      </c>
    </row>
    <row r="76" spans="1:11" ht="17.100000000000001" customHeight="1" x14ac:dyDescent="0.25">
      <c r="A76" s="36">
        <v>72</v>
      </c>
      <c r="B76" s="28" t="s">
        <v>1231</v>
      </c>
      <c r="C76" s="33">
        <v>668001054</v>
      </c>
      <c r="D76" s="53">
        <v>75017628</v>
      </c>
      <c r="E76" s="27">
        <v>1</v>
      </c>
      <c r="F76" s="155">
        <v>0.40300000000000002</v>
      </c>
      <c r="G76" s="105">
        <v>0.26900000000000002</v>
      </c>
      <c r="H76" s="103">
        <v>103035</v>
      </c>
      <c r="I76" s="103">
        <v>35032</v>
      </c>
      <c r="J76" s="103">
        <v>2060</v>
      </c>
      <c r="K76" s="15">
        <v>140127</v>
      </c>
    </row>
    <row r="77" spans="1:11" ht="17.100000000000001" customHeight="1" x14ac:dyDescent="0.25">
      <c r="A77" s="36">
        <v>73</v>
      </c>
      <c r="B77" s="28" t="s">
        <v>1232</v>
      </c>
      <c r="C77" s="33">
        <v>668000988</v>
      </c>
      <c r="D77" s="53">
        <v>71010076</v>
      </c>
      <c r="E77" s="27">
        <v>4</v>
      </c>
      <c r="F77" s="155">
        <v>0.64500000000000002</v>
      </c>
      <c r="G77" s="105">
        <v>0.43</v>
      </c>
      <c r="H77" s="103">
        <v>164907</v>
      </c>
      <c r="I77" s="103">
        <v>56068</v>
      </c>
      <c r="J77" s="103">
        <v>3298</v>
      </c>
      <c r="K77" s="15">
        <v>224273</v>
      </c>
    </row>
    <row r="78" spans="1:11" ht="17.100000000000001" customHeight="1" x14ac:dyDescent="0.25">
      <c r="A78" s="36">
        <v>74</v>
      </c>
      <c r="B78" s="28" t="s">
        <v>1233</v>
      </c>
      <c r="C78" s="33">
        <v>668001003</v>
      </c>
      <c r="D78" s="53">
        <v>75004674</v>
      </c>
      <c r="E78" s="27">
        <v>3</v>
      </c>
      <c r="F78" s="155">
        <v>0.80600000000000005</v>
      </c>
      <c r="G78" s="105">
        <v>0.53700000000000003</v>
      </c>
      <c r="H78" s="103">
        <v>206070</v>
      </c>
      <c r="I78" s="103">
        <v>70064</v>
      </c>
      <c r="J78" s="103">
        <v>4121</v>
      </c>
      <c r="K78" s="15">
        <v>280255</v>
      </c>
    </row>
    <row r="79" spans="1:11" ht="17.100000000000001" customHeight="1" x14ac:dyDescent="0.25">
      <c r="A79" s="36">
        <v>75</v>
      </c>
      <c r="B79" s="28" t="s">
        <v>1234</v>
      </c>
      <c r="C79" s="33">
        <v>691000573</v>
      </c>
      <c r="D79" s="53">
        <v>72020865</v>
      </c>
      <c r="E79" s="27">
        <v>1</v>
      </c>
      <c r="F79" s="155">
        <v>0.40300000000000002</v>
      </c>
      <c r="G79" s="105">
        <v>0.26900000000000002</v>
      </c>
      <c r="H79" s="103">
        <v>103035</v>
      </c>
      <c r="I79" s="103">
        <v>35032</v>
      </c>
      <c r="J79" s="103">
        <v>2060</v>
      </c>
      <c r="K79" s="15">
        <v>140127</v>
      </c>
    </row>
    <row r="80" spans="1:11" ht="17.100000000000001" customHeight="1" x14ac:dyDescent="0.25">
      <c r="A80" s="36">
        <v>76</v>
      </c>
      <c r="B80" s="28" t="s">
        <v>1235</v>
      </c>
      <c r="C80" s="33">
        <v>600088529</v>
      </c>
      <c r="D80" s="53">
        <v>75015935</v>
      </c>
      <c r="E80" s="27">
        <v>3</v>
      </c>
      <c r="F80" s="155">
        <v>1.2090000000000001</v>
      </c>
      <c r="G80" s="105">
        <v>0.80600000000000005</v>
      </c>
      <c r="H80" s="103">
        <v>309106</v>
      </c>
      <c r="I80" s="103">
        <v>105096</v>
      </c>
      <c r="J80" s="103">
        <v>6182</v>
      </c>
      <c r="K80" s="15">
        <v>420384</v>
      </c>
    </row>
    <row r="81" spans="1:11" ht="17.100000000000001" customHeight="1" x14ac:dyDescent="0.25">
      <c r="A81" s="36">
        <v>77</v>
      </c>
      <c r="B81" s="28" t="s">
        <v>1236</v>
      </c>
      <c r="C81" s="33">
        <v>668000139</v>
      </c>
      <c r="D81" s="53">
        <v>75015269</v>
      </c>
      <c r="E81" s="27">
        <v>2</v>
      </c>
      <c r="F81" s="155">
        <v>0.69299999999999995</v>
      </c>
      <c r="G81" s="105">
        <v>0.46200000000000002</v>
      </c>
      <c r="H81" s="103">
        <v>177180</v>
      </c>
      <c r="I81" s="103">
        <v>60241</v>
      </c>
      <c r="J81" s="103">
        <v>3543</v>
      </c>
      <c r="K81" s="15">
        <v>240964</v>
      </c>
    </row>
    <row r="82" spans="1:11" ht="17.100000000000001" customHeight="1" x14ac:dyDescent="0.25">
      <c r="A82" s="36">
        <v>78</v>
      </c>
      <c r="B82" s="28" t="s">
        <v>1237</v>
      </c>
      <c r="C82" s="33">
        <v>650054318</v>
      </c>
      <c r="D82" s="53">
        <v>70993254</v>
      </c>
      <c r="E82" s="27">
        <v>1</v>
      </c>
      <c r="F82" s="155">
        <v>0.36</v>
      </c>
      <c r="G82" s="105">
        <v>0.24</v>
      </c>
      <c r="H82" s="103">
        <v>92041</v>
      </c>
      <c r="I82" s="103">
        <v>31294</v>
      </c>
      <c r="J82" s="103">
        <v>1840</v>
      </c>
      <c r="K82" s="15">
        <v>125175</v>
      </c>
    </row>
    <row r="83" spans="1:11" ht="17.100000000000001" customHeight="1" x14ac:dyDescent="0.25">
      <c r="A83" s="36">
        <v>79</v>
      </c>
      <c r="B83" s="28" t="s">
        <v>1238</v>
      </c>
      <c r="C83" s="33">
        <v>600092330</v>
      </c>
      <c r="D83" s="53">
        <v>70999121</v>
      </c>
      <c r="E83" s="27">
        <v>2</v>
      </c>
      <c r="F83" s="155">
        <v>0.58099999999999996</v>
      </c>
      <c r="G83" s="105">
        <v>0.38700000000000001</v>
      </c>
      <c r="H83" s="103">
        <v>148545</v>
      </c>
      <c r="I83" s="103">
        <v>50505</v>
      </c>
      <c r="J83" s="103">
        <v>2970</v>
      </c>
      <c r="K83" s="15">
        <v>202020</v>
      </c>
    </row>
    <row r="84" spans="1:11" ht="17.100000000000001" customHeight="1" x14ac:dyDescent="0.25">
      <c r="A84" s="36">
        <v>80</v>
      </c>
      <c r="B84" s="28" t="s">
        <v>1239</v>
      </c>
      <c r="C84" s="33">
        <v>600092011</v>
      </c>
      <c r="D84" s="53">
        <v>75017814</v>
      </c>
      <c r="E84" s="27">
        <v>1</v>
      </c>
      <c r="F84" s="155">
        <v>0.153</v>
      </c>
      <c r="G84" s="105">
        <v>0.10199999999999999</v>
      </c>
      <c r="H84" s="103">
        <v>39118</v>
      </c>
      <c r="I84" s="103">
        <v>13300</v>
      </c>
      <c r="J84" s="103">
        <v>782</v>
      </c>
      <c r="K84" s="15">
        <v>53200</v>
      </c>
    </row>
    <row r="85" spans="1:11" ht="17.100000000000001" customHeight="1" x14ac:dyDescent="0.25">
      <c r="A85" s="36">
        <v>81</v>
      </c>
      <c r="B85" s="28" t="s">
        <v>1240</v>
      </c>
      <c r="C85" s="33">
        <v>600088057</v>
      </c>
      <c r="D85" s="53">
        <v>70988889</v>
      </c>
      <c r="E85" s="27">
        <v>2</v>
      </c>
      <c r="F85" s="155">
        <v>0.69399999999999995</v>
      </c>
      <c r="G85" s="105">
        <v>0.46300000000000002</v>
      </c>
      <c r="H85" s="103">
        <v>177435</v>
      </c>
      <c r="I85" s="103">
        <v>60328</v>
      </c>
      <c r="J85" s="103">
        <v>3548</v>
      </c>
      <c r="K85" s="15">
        <v>241311</v>
      </c>
    </row>
    <row r="86" spans="1:11" ht="17.100000000000001" customHeight="1" x14ac:dyDescent="0.25">
      <c r="A86" s="36">
        <v>82</v>
      </c>
      <c r="B86" s="28" t="s">
        <v>1241</v>
      </c>
      <c r="C86" s="33">
        <v>668000040</v>
      </c>
      <c r="D86" s="53">
        <v>70188394</v>
      </c>
      <c r="E86" s="27">
        <v>1</v>
      </c>
      <c r="F86" s="155">
        <v>0.21</v>
      </c>
      <c r="G86" s="105">
        <v>0.14000000000000001</v>
      </c>
      <c r="H86" s="103">
        <v>53691</v>
      </c>
      <c r="I86" s="103">
        <v>18255</v>
      </c>
      <c r="J86" s="103">
        <v>1073</v>
      </c>
      <c r="K86" s="15">
        <v>73019</v>
      </c>
    </row>
    <row r="87" spans="1:11" ht="17.100000000000001" customHeight="1" x14ac:dyDescent="0.25">
      <c r="A87" s="36">
        <v>83</v>
      </c>
      <c r="B87" s="28" t="s">
        <v>1242</v>
      </c>
      <c r="C87" s="33">
        <v>600093492</v>
      </c>
      <c r="D87" s="53">
        <v>71003894</v>
      </c>
      <c r="E87" s="27">
        <v>1</v>
      </c>
      <c r="F87" s="155">
        <v>7.3999999999999996E-2</v>
      </c>
      <c r="G87" s="105">
        <v>4.9000000000000002E-2</v>
      </c>
      <c r="H87" s="103">
        <v>18920</v>
      </c>
      <c r="I87" s="103">
        <v>6433</v>
      </c>
      <c r="J87" s="103">
        <v>378</v>
      </c>
      <c r="K87" s="15">
        <v>25731</v>
      </c>
    </row>
    <row r="88" spans="1:11" ht="17.100000000000001" customHeight="1" x14ac:dyDescent="0.25">
      <c r="A88" s="36">
        <v>84</v>
      </c>
      <c r="B88" s="28" t="s">
        <v>1243</v>
      </c>
      <c r="C88" s="33">
        <v>600088383</v>
      </c>
      <c r="D88" s="53">
        <v>71006036</v>
      </c>
      <c r="E88" s="27">
        <v>2</v>
      </c>
      <c r="F88" s="155">
        <v>0.45100000000000001</v>
      </c>
      <c r="G88" s="105">
        <v>0.30099999999999999</v>
      </c>
      <c r="H88" s="103">
        <v>115307</v>
      </c>
      <c r="I88" s="103">
        <v>39204</v>
      </c>
      <c r="J88" s="103">
        <v>2306</v>
      </c>
      <c r="K88" s="15">
        <v>156817</v>
      </c>
    </row>
    <row r="89" spans="1:11" ht="17.100000000000001" customHeight="1" x14ac:dyDescent="0.25">
      <c r="A89" s="36">
        <v>85</v>
      </c>
      <c r="B89" s="28" t="s">
        <v>1244</v>
      </c>
      <c r="C89" s="33">
        <v>600092003</v>
      </c>
      <c r="D89" s="53">
        <v>70993181</v>
      </c>
      <c r="E89" s="27">
        <v>1</v>
      </c>
      <c r="F89" s="155">
        <v>0.20699999999999999</v>
      </c>
      <c r="G89" s="105">
        <v>0.13800000000000001</v>
      </c>
      <c r="H89" s="103">
        <v>52924</v>
      </c>
      <c r="I89" s="103">
        <v>17994</v>
      </c>
      <c r="J89" s="103">
        <v>1058</v>
      </c>
      <c r="K89" s="15">
        <v>71976</v>
      </c>
    </row>
    <row r="90" spans="1:11" ht="17.100000000000001" customHeight="1" x14ac:dyDescent="0.25">
      <c r="A90" s="36">
        <v>86</v>
      </c>
      <c r="B90" s="28" t="s">
        <v>1245</v>
      </c>
      <c r="C90" s="33">
        <v>600096971</v>
      </c>
      <c r="D90" s="53">
        <v>75015421</v>
      </c>
      <c r="E90" s="27">
        <v>1</v>
      </c>
      <c r="F90" s="155">
        <v>0.36299999999999999</v>
      </c>
      <c r="G90" s="105">
        <v>0.24199999999999999</v>
      </c>
      <c r="H90" s="103">
        <v>92808</v>
      </c>
      <c r="I90" s="103">
        <v>31555</v>
      </c>
      <c r="J90" s="103">
        <v>1856</v>
      </c>
      <c r="K90" s="15">
        <v>126219</v>
      </c>
    </row>
    <row r="91" spans="1:11" ht="17.100000000000001" customHeight="1" x14ac:dyDescent="0.25">
      <c r="A91" s="36">
        <v>87</v>
      </c>
      <c r="B91" s="28" t="s">
        <v>1246</v>
      </c>
      <c r="C91" s="33">
        <v>668000171</v>
      </c>
      <c r="D91" s="53">
        <v>70188548</v>
      </c>
      <c r="E91" s="27">
        <v>1</v>
      </c>
      <c r="F91" s="155">
        <v>9.7000000000000003E-2</v>
      </c>
      <c r="G91" s="105">
        <v>6.5000000000000002E-2</v>
      </c>
      <c r="H91" s="103">
        <v>24800</v>
      </c>
      <c r="I91" s="103">
        <v>8432</v>
      </c>
      <c r="J91" s="103">
        <v>496</v>
      </c>
      <c r="K91" s="15">
        <v>33728</v>
      </c>
    </row>
    <row r="92" spans="1:11" ht="17.100000000000001" customHeight="1" x14ac:dyDescent="0.25">
      <c r="A92" s="36">
        <v>88</v>
      </c>
      <c r="B92" s="28" t="s">
        <v>1247</v>
      </c>
      <c r="C92" s="33">
        <v>668000180</v>
      </c>
      <c r="D92" s="53">
        <v>70188521</v>
      </c>
      <c r="E92" s="27">
        <v>1</v>
      </c>
      <c r="F92" s="155">
        <v>0.22600000000000001</v>
      </c>
      <c r="G92" s="105">
        <v>0.151</v>
      </c>
      <c r="H92" s="103">
        <v>57782</v>
      </c>
      <c r="I92" s="103">
        <v>19646</v>
      </c>
      <c r="J92" s="103">
        <v>1155</v>
      </c>
      <c r="K92" s="15">
        <v>78583</v>
      </c>
    </row>
    <row r="93" spans="1:11" ht="17.100000000000001" customHeight="1" x14ac:dyDescent="0.25">
      <c r="A93" s="36">
        <v>89</v>
      </c>
      <c r="B93" s="28" t="s">
        <v>1248</v>
      </c>
      <c r="C93" s="33">
        <v>668000228</v>
      </c>
      <c r="D93" s="53">
        <v>70188530</v>
      </c>
      <c r="E93" s="27">
        <v>1</v>
      </c>
      <c r="F93" s="155">
        <v>0.189</v>
      </c>
      <c r="G93" s="105">
        <v>0.126</v>
      </c>
      <c r="H93" s="103">
        <v>48322</v>
      </c>
      <c r="I93" s="103">
        <v>16429</v>
      </c>
      <c r="J93" s="103">
        <v>966</v>
      </c>
      <c r="K93" s="15">
        <v>65717</v>
      </c>
    </row>
    <row r="94" spans="1:11" ht="17.100000000000001" customHeight="1" x14ac:dyDescent="0.25">
      <c r="A94" s="36">
        <v>90</v>
      </c>
      <c r="B94" s="28" t="s">
        <v>1249</v>
      </c>
      <c r="C94" s="33">
        <v>650062833</v>
      </c>
      <c r="D94" s="53">
        <v>71010297</v>
      </c>
      <c r="E94" s="27">
        <v>1</v>
      </c>
      <c r="F94" s="155">
        <v>4.8000000000000001E-2</v>
      </c>
      <c r="G94" s="105">
        <v>3.2000000000000001E-2</v>
      </c>
      <c r="H94" s="103">
        <v>12272</v>
      </c>
      <c r="I94" s="103">
        <v>4172</v>
      </c>
      <c r="J94" s="103">
        <v>245</v>
      </c>
      <c r="K94" s="15">
        <v>16689</v>
      </c>
    </row>
    <row r="95" spans="1:11" ht="17.100000000000001" customHeight="1" x14ac:dyDescent="0.25">
      <c r="A95" s="36">
        <v>91</v>
      </c>
      <c r="B95" s="28" t="s">
        <v>1250</v>
      </c>
      <c r="C95" s="33">
        <v>650054652</v>
      </c>
      <c r="D95" s="53">
        <v>70998124</v>
      </c>
      <c r="E95" s="27">
        <v>2</v>
      </c>
      <c r="F95" s="155">
        <v>0.41899999999999998</v>
      </c>
      <c r="G95" s="105">
        <v>0.27900000000000003</v>
      </c>
      <c r="H95" s="103">
        <v>107126</v>
      </c>
      <c r="I95" s="103">
        <v>36423</v>
      </c>
      <c r="J95" s="103">
        <v>2142</v>
      </c>
      <c r="K95" s="15">
        <v>145691</v>
      </c>
    </row>
    <row r="96" spans="1:11" ht="17.100000000000001" customHeight="1" x14ac:dyDescent="0.25">
      <c r="A96" s="36">
        <v>92</v>
      </c>
      <c r="B96" s="28" t="s">
        <v>1251</v>
      </c>
      <c r="C96" s="33">
        <v>600092038</v>
      </c>
      <c r="D96" s="53">
        <v>71004297</v>
      </c>
      <c r="E96" s="27">
        <v>2</v>
      </c>
      <c r="F96" s="155">
        <v>0.59699999999999998</v>
      </c>
      <c r="G96" s="105">
        <v>0.39800000000000002</v>
      </c>
      <c r="H96" s="103">
        <v>152635</v>
      </c>
      <c r="I96" s="103">
        <v>51896</v>
      </c>
      <c r="J96" s="103">
        <v>3052</v>
      </c>
      <c r="K96" s="15">
        <v>207583</v>
      </c>
    </row>
    <row r="97" spans="1:11" ht="17.100000000000001" customHeight="1" x14ac:dyDescent="0.25">
      <c r="A97" s="36">
        <v>93</v>
      </c>
      <c r="B97" s="28" t="s">
        <v>1252</v>
      </c>
      <c r="C97" s="33">
        <v>600093450</v>
      </c>
      <c r="D97" s="53">
        <v>70985847</v>
      </c>
      <c r="E97" s="27">
        <v>1</v>
      </c>
      <c r="F97" s="155">
        <v>0.27900000000000003</v>
      </c>
      <c r="G97" s="105">
        <v>0.186</v>
      </c>
      <c r="H97" s="103">
        <v>71332</v>
      </c>
      <c r="I97" s="103">
        <v>24253</v>
      </c>
      <c r="J97" s="103">
        <v>1426</v>
      </c>
      <c r="K97" s="15">
        <v>97011</v>
      </c>
    </row>
    <row r="98" spans="1:11" ht="17.100000000000001" customHeight="1" x14ac:dyDescent="0.25">
      <c r="A98" s="36">
        <v>94</v>
      </c>
      <c r="B98" s="28" t="s">
        <v>1253</v>
      </c>
      <c r="C98" s="33">
        <v>600088464</v>
      </c>
      <c r="D98" s="53">
        <v>75007851</v>
      </c>
      <c r="E98" s="27">
        <v>1</v>
      </c>
      <c r="F98" s="155">
        <v>0.24199999999999999</v>
      </c>
      <c r="G98" s="105">
        <v>0.161</v>
      </c>
      <c r="H98" s="103">
        <v>61872</v>
      </c>
      <c r="I98" s="103">
        <v>21036</v>
      </c>
      <c r="J98" s="103">
        <v>1237</v>
      </c>
      <c r="K98" s="15">
        <v>84145</v>
      </c>
    </row>
    <row r="99" spans="1:11" ht="17.100000000000001" customHeight="1" x14ac:dyDescent="0.25">
      <c r="A99" s="36">
        <v>95</v>
      </c>
      <c r="B99" s="28" t="s">
        <v>1254</v>
      </c>
      <c r="C99" s="33">
        <v>600091899</v>
      </c>
      <c r="D99" s="53">
        <v>75015218</v>
      </c>
      <c r="E99" s="27">
        <v>1</v>
      </c>
      <c r="F99" s="155">
        <v>0.161</v>
      </c>
      <c r="G99" s="105">
        <v>0.107</v>
      </c>
      <c r="H99" s="103">
        <v>41163</v>
      </c>
      <c r="I99" s="103">
        <v>13995</v>
      </c>
      <c r="J99" s="103">
        <v>823</v>
      </c>
      <c r="K99" s="15">
        <v>55981</v>
      </c>
    </row>
    <row r="100" spans="1:11" ht="17.100000000000001" customHeight="1" x14ac:dyDescent="0.25">
      <c r="A100" s="36">
        <v>96</v>
      </c>
      <c r="B100" s="28" t="s">
        <v>1255</v>
      </c>
      <c r="C100" s="33">
        <v>600088286</v>
      </c>
      <c r="D100" s="53">
        <v>70990859</v>
      </c>
      <c r="E100" s="27">
        <v>1</v>
      </c>
      <c r="F100" s="155">
        <v>0.4</v>
      </c>
      <c r="G100" s="105">
        <v>0.26700000000000002</v>
      </c>
      <c r="H100" s="103">
        <v>102268</v>
      </c>
      <c r="I100" s="103">
        <v>34771</v>
      </c>
      <c r="J100" s="103">
        <v>2045</v>
      </c>
      <c r="K100" s="15">
        <v>139084</v>
      </c>
    </row>
    <row r="101" spans="1:11" ht="17.100000000000001" customHeight="1" x14ac:dyDescent="0.25">
      <c r="A101" s="36">
        <v>97</v>
      </c>
      <c r="B101" s="28" t="s">
        <v>1256</v>
      </c>
      <c r="C101" s="33">
        <v>668000104</v>
      </c>
      <c r="D101" s="53">
        <v>70156581</v>
      </c>
      <c r="E101" s="27">
        <v>1</v>
      </c>
      <c r="F101" s="155">
        <v>0.40300000000000002</v>
      </c>
      <c r="G101" s="105">
        <v>0.26900000000000002</v>
      </c>
      <c r="H101" s="103">
        <v>103035</v>
      </c>
      <c r="I101" s="103">
        <v>35032</v>
      </c>
      <c r="J101" s="103">
        <v>2060</v>
      </c>
      <c r="K101" s="15">
        <v>140127</v>
      </c>
    </row>
    <row r="102" spans="1:11" ht="17.100000000000001" customHeight="1" x14ac:dyDescent="0.25">
      <c r="A102" s="36">
        <v>98</v>
      </c>
      <c r="B102" s="28" t="s">
        <v>1257</v>
      </c>
      <c r="C102" s="33">
        <v>650060903</v>
      </c>
      <c r="D102" s="53">
        <v>70188378</v>
      </c>
      <c r="E102" s="27">
        <v>1</v>
      </c>
      <c r="F102" s="155">
        <v>0.25</v>
      </c>
      <c r="G102" s="105">
        <v>0.16700000000000001</v>
      </c>
      <c r="H102" s="103">
        <v>63918</v>
      </c>
      <c r="I102" s="103">
        <v>21732</v>
      </c>
      <c r="J102" s="103">
        <v>1278</v>
      </c>
      <c r="K102" s="15">
        <v>86928</v>
      </c>
    </row>
    <row r="103" spans="1:11" ht="17.100000000000001" customHeight="1" x14ac:dyDescent="0.25">
      <c r="A103" s="36">
        <v>99</v>
      </c>
      <c r="B103" s="55" t="s">
        <v>1258</v>
      </c>
      <c r="C103" s="49">
        <v>600088171</v>
      </c>
      <c r="D103" s="56">
        <v>70993858</v>
      </c>
      <c r="E103" s="54">
        <v>1</v>
      </c>
      <c r="F103" s="157">
        <v>0.28999999999999998</v>
      </c>
      <c r="G103" s="131">
        <v>0.193</v>
      </c>
      <c r="H103" s="103">
        <v>74144</v>
      </c>
      <c r="I103" s="103">
        <v>25209</v>
      </c>
      <c r="J103" s="103">
        <v>1482</v>
      </c>
      <c r="K103" s="15">
        <v>100835</v>
      </c>
    </row>
    <row r="104" spans="1:11" ht="17.100000000000001" customHeight="1" x14ac:dyDescent="0.25">
      <c r="A104" s="36">
        <v>100</v>
      </c>
      <c r="B104" s="28" t="s">
        <v>1259</v>
      </c>
      <c r="C104" s="33">
        <v>650046820</v>
      </c>
      <c r="D104" s="53">
        <v>71003401</v>
      </c>
      <c r="E104" s="27">
        <v>1</v>
      </c>
      <c r="F104" s="155">
        <v>0.161</v>
      </c>
      <c r="G104" s="105">
        <v>0.107</v>
      </c>
      <c r="H104" s="103">
        <v>41163</v>
      </c>
      <c r="I104" s="103">
        <v>13995</v>
      </c>
      <c r="J104" s="103">
        <v>823</v>
      </c>
      <c r="K104" s="15">
        <v>55981</v>
      </c>
    </row>
    <row r="105" spans="1:11" ht="17.100000000000001" customHeight="1" x14ac:dyDescent="0.25">
      <c r="A105" s="36">
        <v>101</v>
      </c>
      <c r="B105" s="28" t="s">
        <v>1260</v>
      </c>
      <c r="C105" s="33">
        <v>668000601</v>
      </c>
      <c r="D105" s="53">
        <v>70988901</v>
      </c>
      <c r="E105" s="27">
        <v>6</v>
      </c>
      <c r="F105" s="155">
        <v>2.1520000000000001</v>
      </c>
      <c r="G105" s="105">
        <v>1.4350000000000001</v>
      </c>
      <c r="H105" s="103">
        <v>550203</v>
      </c>
      <c r="I105" s="103">
        <v>187069</v>
      </c>
      <c r="J105" s="103">
        <v>11004</v>
      </c>
      <c r="K105" s="15">
        <v>748276</v>
      </c>
    </row>
    <row r="106" spans="1:11" ht="17.100000000000001" customHeight="1" x14ac:dyDescent="0.25">
      <c r="A106" s="36">
        <v>102</v>
      </c>
      <c r="B106" s="28" t="s">
        <v>1261</v>
      </c>
      <c r="C106" s="33">
        <v>600101452</v>
      </c>
      <c r="D106" s="53">
        <v>71003924</v>
      </c>
      <c r="E106" s="27">
        <v>1</v>
      </c>
      <c r="F106" s="155">
        <v>0.21</v>
      </c>
      <c r="G106" s="105">
        <v>0.14000000000000001</v>
      </c>
      <c r="H106" s="103">
        <v>53691</v>
      </c>
      <c r="I106" s="103">
        <v>18255</v>
      </c>
      <c r="J106" s="103">
        <v>1073</v>
      </c>
      <c r="K106" s="15">
        <v>73019</v>
      </c>
    </row>
    <row r="107" spans="1:11" ht="17.100000000000001" customHeight="1" x14ac:dyDescent="0.25">
      <c r="A107" s="36">
        <v>103</v>
      </c>
      <c r="B107" s="28" t="s">
        <v>1262</v>
      </c>
      <c r="C107" s="33">
        <v>600088294</v>
      </c>
      <c r="D107" s="53">
        <v>75019019</v>
      </c>
      <c r="E107" s="27">
        <v>2</v>
      </c>
      <c r="F107" s="155">
        <v>0.69399999999999995</v>
      </c>
      <c r="G107" s="105">
        <v>0.46300000000000002</v>
      </c>
      <c r="H107" s="103">
        <v>177435</v>
      </c>
      <c r="I107" s="103">
        <v>60328</v>
      </c>
      <c r="J107" s="103">
        <v>3548</v>
      </c>
      <c r="K107" s="15">
        <v>241311</v>
      </c>
    </row>
    <row r="108" spans="1:11" ht="17.100000000000001" customHeight="1" x14ac:dyDescent="0.25">
      <c r="A108" s="36">
        <v>104</v>
      </c>
      <c r="B108" s="28" t="s">
        <v>1263</v>
      </c>
      <c r="C108" s="33">
        <v>668001046</v>
      </c>
      <c r="D108" s="53">
        <v>75016150</v>
      </c>
      <c r="E108" s="27">
        <v>2</v>
      </c>
      <c r="F108" s="155">
        <v>0.62</v>
      </c>
      <c r="G108" s="105">
        <v>0.41299999999999998</v>
      </c>
      <c r="H108" s="103">
        <v>158516</v>
      </c>
      <c r="I108" s="103">
        <v>53895</v>
      </c>
      <c r="J108" s="103">
        <v>3170</v>
      </c>
      <c r="K108" s="15">
        <v>215581</v>
      </c>
    </row>
    <row r="109" spans="1:11" ht="17.100000000000001" customHeight="1" x14ac:dyDescent="0.25">
      <c r="A109" s="36">
        <v>105</v>
      </c>
      <c r="B109" s="28" t="s">
        <v>1264</v>
      </c>
      <c r="C109" s="33">
        <v>600091902</v>
      </c>
      <c r="D109" s="53">
        <v>70990913</v>
      </c>
      <c r="E109" s="27">
        <v>1</v>
      </c>
      <c r="F109" s="155">
        <v>0.34499999999999997</v>
      </c>
      <c r="G109" s="105">
        <v>0.23</v>
      </c>
      <c r="H109" s="103">
        <v>88206</v>
      </c>
      <c r="I109" s="103">
        <v>29990</v>
      </c>
      <c r="J109" s="103">
        <v>1764</v>
      </c>
      <c r="K109" s="15">
        <v>119960</v>
      </c>
    </row>
    <row r="110" spans="1:11" ht="17.100000000000001" customHeight="1" x14ac:dyDescent="0.25">
      <c r="A110" s="36">
        <v>106</v>
      </c>
      <c r="B110" s="28" t="s">
        <v>1265</v>
      </c>
      <c r="C110" s="33">
        <v>668000732</v>
      </c>
      <c r="D110" s="53">
        <v>75016877</v>
      </c>
      <c r="E110" s="27">
        <v>2</v>
      </c>
      <c r="F110" s="155">
        <v>0.8</v>
      </c>
      <c r="G110" s="105">
        <v>0.53300000000000003</v>
      </c>
      <c r="H110" s="103">
        <v>204536</v>
      </c>
      <c r="I110" s="103">
        <v>69542</v>
      </c>
      <c r="J110" s="103">
        <v>4090</v>
      </c>
      <c r="K110" s="15">
        <v>278168</v>
      </c>
    </row>
    <row r="111" spans="1:11" ht="17.100000000000001" customHeight="1" x14ac:dyDescent="0.25">
      <c r="A111" s="36">
        <v>107</v>
      </c>
      <c r="B111" s="28" t="s">
        <v>1266</v>
      </c>
      <c r="C111" s="33">
        <v>650061101</v>
      </c>
      <c r="D111" s="53">
        <v>71010238</v>
      </c>
      <c r="E111" s="27">
        <v>1</v>
      </c>
      <c r="F111" s="155">
        <v>0.23499999999999999</v>
      </c>
      <c r="G111" s="105">
        <v>0.157</v>
      </c>
      <c r="H111" s="103">
        <v>60083</v>
      </c>
      <c r="I111" s="103">
        <v>20428</v>
      </c>
      <c r="J111" s="103">
        <v>1201</v>
      </c>
      <c r="K111" s="15">
        <v>81712</v>
      </c>
    </row>
    <row r="112" spans="1:11" ht="17.100000000000001" customHeight="1" x14ac:dyDescent="0.25">
      <c r="A112" s="36">
        <v>108</v>
      </c>
      <c r="B112" s="28" t="s">
        <v>1267</v>
      </c>
      <c r="C112" s="33">
        <v>668000074</v>
      </c>
      <c r="D112" s="53">
        <v>75015650</v>
      </c>
      <c r="E112" s="27">
        <v>1</v>
      </c>
      <c r="F112" s="155">
        <v>0.17699999999999999</v>
      </c>
      <c r="G112" s="105">
        <v>0.11799999999999999</v>
      </c>
      <c r="H112" s="103">
        <v>45254</v>
      </c>
      <c r="I112" s="103">
        <v>15386</v>
      </c>
      <c r="J112" s="103">
        <v>905</v>
      </c>
      <c r="K112" s="15">
        <v>61545</v>
      </c>
    </row>
    <row r="113" spans="1:11" ht="17.100000000000001" customHeight="1" x14ac:dyDescent="0.25">
      <c r="A113" s="36">
        <v>109</v>
      </c>
      <c r="B113" s="28" t="s">
        <v>1268</v>
      </c>
      <c r="C113" s="33">
        <v>650061225</v>
      </c>
      <c r="D113" s="53">
        <v>75016630</v>
      </c>
      <c r="E113" s="27">
        <v>1</v>
      </c>
      <c r="F113" s="155">
        <v>0.19400000000000001</v>
      </c>
      <c r="G113" s="105">
        <v>0.129</v>
      </c>
      <c r="H113" s="103">
        <v>49600</v>
      </c>
      <c r="I113" s="103">
        <v>16864</v>
      </c>
      <c r="J113" s="103">
        <v>992</v>
      </c>
      <c r="K113" s="15">
        <v>67456</v>
      </c>
    </row>
    <row r="114" spans="1:11" ht="17.100000000000001" customHeight="1" x14ac:dyDescent="0.25">
      <c r="A114" s="36">
        <v>110</v>
      </c>
      <c r="B114" s="28" t="s">
        <v>1269</v>
      </c>
      <c r="C114" s="33">
        <v>600092488</v>
      </c>
      <c r="D114" s="53">
        <v>71002791</v>
      </c>
      <c r="E114" s="27">
        <v>1</v>
      </c>
      <c r="F114" s="155">
        <v>0.2</v>
      </c>
      <c r="G114" s="105">
        <v>0.13300000000000001</v>
      </c>
      <c r="H114" s="103">
        <v>51134</v>
      </c>
      <c r="I114" s="103">
        <v>17386</v>
      </c>
      <c r="J114" s="103">
        <v>1022</v>
      </c>
      <c r="K114" s="15">
        <v>69542</v>
      </c>
    </row>
    <row r="115" spans="1:11" ht="17.100000000000001" customHeight="1" x14ac:dyDescent="0.25">
      <c r="A115" s="36">
        <v>111</v>
      </c>
      <c r="B115" s="28" t="s">
        <v>1270</v>
      </c>
      <c r="C115" s="33">
        <v>650047443</v>
      </c>
      <c r="D115" s="53">
        <v>70999571</v>
      </c>
      <c r="E115" s="27">
        <v>2</v>
      </c>
      <c r="F115" s="155">
        <v>0.60499999999999998</v>
      </c>
      <c r="G115" s="105">
        <v>0.40300000000000002</v>
      </c>
      <c r="H115" s="103">
        <v>154681</v>
      </c>
      <c r="I115" s="103">
        <v>52592</v>
      </c>
      <c r="J115" s="103">
        <v>3093</v>
      </c>
      <c r="K115" s="15">
        <v>210366</v>
      </c>
    </row>
    <row r="116" spans="1:11" ht="17.100000000000001" customHeight="1" x14ac:dyDescent="0.25">
      <c r="A116" s="36">
        <v>112</v>
      </c>
      <c r="B116" s="28" t="s">
        <v>1271</v>
      </c>
      <c r="C116" s="33">
        <v>600092046</v>
      </c>
      <c r="D116" s="53">
        <v>70981833</v>
      </c>
      <c r="E116" s="27">
        <v>1</v>
      </c>
      <c r="F116" s="155">
        <v>0.371</v>
      </c>
      <c r="G116" s="105">
        <v>0.247</v>
      </c>
      <c r="H116" s="103">
        <v>94854</v>
      </c>
      <c r="I116" s="103">
        <v>32250</v>
      </c>
      <c r="J116" s="103">
        <v>1897</v>
      </c>
      <c r="K116" s="15">
        <v>129001</v>
      </c>
    </row>
    <row r="117" spans="1:11" ht="17.100000000000001" customHeight="1" x14ac:dyDescent="0.25">
      <c r="A117" s="36">
        <v>113</v>
      </c>
      <c r="B117" s="28" t="s">
        <v>1272</v>
      </c>
      <c r="C117" s="33">
        <v>600101614</v>
      </c>
      <c r="D117" s="53">
        <v>71005951</v>
      </c>
      <c r="E117" s="27">
        <v>1</v>
      </c>
      <c r="F117" s="155">
        <v>0.40300000000000002</v>
      </c>
      <c r="G117" s="105">
        <v>0.26900000000000002</v>
      </c>
      <c r="H117" s="103">
        <v>103035</v>
      </c>
      <c r="I117" s="103">
        <v>35032</v>
      </c>
      <c r="J117" s="103">
        <v>2060</v>
      </c>
      <c r="K117" s="15">
        <v>140127</v>
      </c>
    </row>
    <row r="118" spans="1:11" ht="17.100000000000001" customHeight="1" x14ac:dyDescent="0.25">
      <c r="A118" s="36">
        <v>114</v>
      </c>
      <c r="B118" s="28" t="s">
        <v>1273</v>
      </c>
      <c r="C118" s="33">
        <v>600101754</v>
      </c>
      <c r="D118" s="53">
        <v>71005935</v>
      </c>
      <c r="E118" s="27">
        <v>1</v>
      </c>
      <c r="F118" s="155">
        <v>0.113</v>
      </c>
      <c r="G118" s="105">
        <v>7.4999999999999997E-2</v>
      </c>
      <c r="H118" s="103">
        <v>28891</v>
      </c>
      <c r="I118" s="103">
        <v>9823</v>
      </c>
      <c r="J118" s="103">
        <v>577</v>
      </c>
      <c r="K118" s="15">
        <v>39291</v>
      </c>
    </row>
    <row r="119" spans="1:11" ht="17.100000000000001" customHeight="1" x14ac:dyDescent="0.25">
      <c r="A119" s="36">
        <v>115</v>
      </c>
      <c r="B119" s="28" t="s">
        <v>1274</v>
      </c>
      <c r="C119" s="33">
        <v>600088219</v>
      </c>
      <c r="D119" s="53">
        <v>71013008</v>
      </c>
      <c r="E119" s="27">
        <v>1</v>
      </c>
      <c r="F119" s="155">
        <v>0.22600000000000001</v>
      </c>
      <c r="G119" s="105">
        <v>0.151</v>
      </c>
      <c r="H119" s="103">
        <v>57782</v>
      </c>
      <c r="I119" s="103">
        <v>19646</v>
      </c>
      <c r="J119" s="103">
        <v>1155</v>
      </c>
      <c r="K119" s="15">
        <v>78583</v>
      </c>
    </row>
    <row r="120" spans="1:11" ht="17.100000000000001" customHeight="1" x14ac:dyDescent="0.25">
      <c r="A120" s="36">
        <v>116</v>
      </c>
      <c r="B120" s="28" t="s">
        <v>1275</v>
      </c>
      <c r="C120" s="33">
        <v>691008451</v>
      </c>
      <c r="D120" s="53">
        <v>71294198</v>
      </c>
      <c r="E120" s="27">
        <v>1</v>
      </c>
      <c r="F120" s="155">
        <v>0.21</v>
      </c>
      <c r="G120" s="105">
        <v>0.14000000000000001</v>
      </c>
      <c r="H120" s="103">
        <v>53691</v>
      </c>
      <c r="I120" s="103">
        <v>18255</v>
      </c>
      <c r="J120" s="103">
        <v>1073</v>
      </c>
      <c r="K120" s="15">
        <v>73019</v>
      </c>
    </row>
    <row r="121" spans="1:11" ht="17.100000000000001" customHeight="1" x14ac:dyDescent="0.25">
      <c r="A121" s="36">
        <v>117</v>
      </c>
      <c r="B121" s="28" t="s">
        <v>1276</v>
      </c>
      <c r="C121" s="33">
        <v>600092461</v>
      </c>
      <c r="D121" s="53">
        <v>70985634</v>
      </c>
      <c r="E121" s="27">
        <v>1</v>
      </c>
      <c r="F121" s="155">
        <v>8.3000000000000004E-2</v>
      </c>
      <c r="G121" s="105">
        <v>5.5E-2</v>
      </c>
      <c r="H121" s="103">
        <v>21221</v>
      </c>
      <c r="I121" s="103">
        <v>7215</v>
      </c>
      <c r="J121" s="103">
        <v>424</v>
      </c>
      <c r="K121" s="15">
        <v>28860</v>
      </c>
    </row>
    <row r="122" spans="1:11" ht="17.100000000000001" customHeight="1" x14ac:dyDescent="0.25">
      <c r="A122" s="37">
        <v>118</v>
      </c>
      <c r="B122" s="57" t="s">
        <v>1277</v>
      </c>
      <c r="C122" s="40">
        <v>600091945</v>
      </c>
      <c r="D122" s="58">
        <v>70984972</v>
      </c>
      <c r="E122" s="39">
        <v>1</v>
      </c>
      <c r="F122" s="158">
        <v>0.371</v>
      </c>
      <c r="G122" s="122">
        <v>0.247</v>
      </c>
      <c r="H122" s="108">
        <v>94854</v>
      </c>
      <c r="I122" s="108">
        <v>32250</v>
      </c>
      <c r="J122" s="108">
        <v>1897</v>
      </c>
      <c r="K122" s="20">
        <v>129001</v>
      </c>
    </row>
    <row r="123" spans="1:11" ht="22.5" customHeight="1" x14ac:dyDescent="0.3">
      <c r="A123" s="222" t="s">
        <v>295</v>
      </c>
      <c r="B123" s="229"/>
      <c r="C123" s="229"/>
      <c r="D123" s="229"/>
      <c r="E123" s="91">
        <f>SUBTOTAL(109,Tabulka8[Počet tříd v mateřské škole, které dotaci obdrží])</f>
        <v>184</v>
      </c>
      <c r="F123" s="140">
        <f>SUBTOTAL(109,Tabulka8[Úvazky překryvu přímé pedagogické činnosti učitelů, na které je dotace poskytnuta (navýšení úvazků učitelů MŠ potřebných k zajištění cílených překryvů 2,5 hod)])</f>
        <v>50.914999999999992</v>
      </c>
      <c r="G123" s="132">
        <f>SUBTOTAL(109,Tabulka8[Limit počtu učitelů mateřských škol přepočtený na období leden - srpen 2019])</f>
        <v>33.943000000000005</v>
      </c>
      <c r="H123" s="97">
        <f>SUBTOTAL(109,Tabulka8[Platy v Kč])</f>
        <v>13017459</v>
      </c>
      <c r="I123" s="97">
        <f>SUBTOTAL(109,Tabulka8[Zákonné odvody v Kč])</f>
        <v>4425930</v>
      </c>
      <c r="J123" s="97">
        <f>SUBTOTAL(109,Tabulka8[Fond kulturních a sociálních potřeb v Kč])</f>
        <v>260288</v>
      </c>
      <c r="K123" s="92">
        <f>SUBTOTAL(109,Tabulka8[[Poskytnutá dotace celkem v Kč ]])</f>
        <v>17703677</v>
      </c>
    </row>
  </sheetData>
  <mergeCells count="2">
    <mergeCell ref="A123:D123"/>
    <mergeCell ref="A3:C3"/>
  </mergeCells>
  <conditionalFormatting sqref="I4">
    <cfRule type="cellIs" dxfId="100" priority="1" operator="lessThan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opLeftCell="C64" workbookViewId="0">
      <selection activeCell="G5" sqref="G5:G135"/>
    </sheetView>
  </sheetViews>
  <sheetFormatPr defaultRowHeight="15" x14ac:dyDescent="0.25"/>
  <cols>
    <col min="1" max="1" width="15.7109375" customWidth="1"/>
    <col min="2" max="2" width="63.42578125" customWidth="1"/>
    <col min="3" max="5" width="20.7109375" customWidth="1"/>
    <col min="6" max="6" width="24.85546875" style="88" customWidth="1"/>
    <col min="7" max="9" width="20.7109375" style="107" customWidth="1"/>
    <col min="10" max="10" width="20.7109375" customWidth="1"/>
    <col min="11" max="11" width="18.7109375" bestFit="1" customWidth="1"/>
  </cols>
  <sheetData>
    <row r="1" spans="1:11" x14ac:dyDescent="0.25">
      <c r="A1" s="125" t="s">
        <v>3585</v>
      </c>
      <c r="F1" s="123"/>
    </row>
    <row r="2" spans="1:11" x14ac:dyDescent="0.25">
      <c r="A2" s="130" t="s">
        <v>3586</v>
      </c>
      <c r="B2" s="130"/>
      <c r="C2" s="130"/>
      <c r="D2" s="130"/>
      <c r="F2" s="126"/>
    </row>
    <row r="3" spans="1:11" ht="26.25" x14ac:dyDescent="0.4">
      <c r="A3" s="224" t="s">
        <v>3575</v>
      </c>
      <c r="B3" s="224"/>
      <c r="C3" s="224"/>
    </row>
    <row r="4" spans="1:11" ht="111.75" customHeight="1" x14ac:dyDescent="0.25">
      <c r="A4" s="11" t="s">
        <v>0</v>
      </c>
      <c r="B4" s="9" t="s">
        <v>1</v>
      </c>
      <c r="C4" s="12" t="s">
        <v>2</v>
      </c>
      <c r="D4" s="12" t="s">
        <v>3582</v>
      </c>
      <c r="E4" s="9" t="s">
        <v>3583</v>
      </c>
      <c r="F4" s="9" t="s">
        <v>3587</v>
      </c>
      <c r="G4" s="9" t="s">
        <v>3588</v>
      </c>
      <c r="H4" s="9" t="s">
        <v>293</v>
      </c>
      <c r="I4" s="10" t="s">
        <v>294</v>
      </c>
      <c r="J4" s="10" t="s">
        <v>3584</v>
      </c>
      <c r="K4" s="13" t="s">
        <v>292</v>
      </c>
    </row>
    <row r="5" spans="1:11" ht="17.100000000000001" customHeight="1" x14ac:dyDescent="0.25">
      <c r="A5" s="27" t="s">
        <v>3</v>
      </c>
      <c r="B5" s="28" t="s">
        <v>1278</v>
      </c>
      <c r="C5" s="33">
        <v>600089983</v>
      </c>
      <c r="D5" s="33" t="s">
        <v>1279</v>
      </c>
      <c r="E5" s="27">
        <v>1</v>
      </c>
      <c r="F5" s="109">
        <v>0.17699999999999999</v>
      </c>
      <c r="G5" s="106">
        <v>0.11799999999999999</v>
      </c>
      <c r="H5" s="103">
        <v>45254</v>
      </c>
      <c r="I5" s="103">
        <v>15386</v>
      </c>
      <c r="J5" s="103">
        <v>905</v>
      </c>
      <c r="K5" s="14">
        <v>61545</v>
      </c>
    </row>
    <row r="6" spans="1:11" ht="17.100000000000001" customHeight="1" x14ac:dyDescent="0.25">
      <c r="A6" s="27" t="s">
        <v>6</v>
      </c>
      <c r="B6" s="28" t="s">
        <v>1280</v>
      </c>
      <c r="C6" s="33">
        <v>600090353</v>
      </c>
      <c r="D6" s="33" t="s">
        <v>1281</v>
      </c>
      <c r="E6" s="27">
        <v>2</v>
      </c>
      <c r="F6" s="109">
        <v>0.74199999999999999</v>
      </c>
      <c r="G6" s="106">
        <v>0.495</v>
      </c>
      <c r="H6" s="103">
        <v>189707</v>
      </c>
      <c r="I6" s="103">
        <v>64500</v>
      </c>
      <c r="J6" s="103">
        <v>3794</v>
      </c>
      <c r="K6" s="14">
        <v>258001</v>
      </c>
    </row>
    <row r="7" spans="1:11" ht="17.100000000000001" customHeight="1" x14ac:dyDescent="0.25">
      <c r="A7" s="27" t="s">
        <v>9</v>
      </c>
      <c r="B7" s="28" t="s">
        <v>1282</v>
      </c>
      <c r="C7" s="33">
        <v>600090515</v>
      </c>
      <c r="D7" s="33" t="s">
        <v>1283</v>
      </c>
      <c r="E7" s="27">
        <v>2</v>
      </c>
      <c r="F7" s="109">
        <v>0.46700000000000003</v>
      </c>
      <c r="G7" s="106">
        <v>0.311</v>
      </c>
      <c r="H7" s="103">
        <v>119398</v>
      </c>
      <c r="I7" s="103">
        <v>40595</v>
      </c>
      <c r="J7" s="103">
        <v>2387</v>
      </c>
      <c r="K7" s="14">
        <v>162380</v>
      </c>
    </row>
    <row r="8" spans="1:11" ht="17.100000000000001" customHeight="1" x14ac:dyDescent="0.25">
      <c r="A8" s="27" t="s">
        <v>12</v>
      </c>
      <c r="B8" s="28" t="s">
        <v>1284</v>
      </c>
      <c r="C8" s="33">
        <v>617200858</v>
      </c>
      <c r="D8" s="33" t="s">
        <v>1285</v>
      </c>
      <c r="E8" s="27">
        <v>6</v>
      </c>
      <c r="F8" s="109">
        <v>1.6E-2</v>
      </c>
      <c r="G8" s="106">
        <v>1.0999999999999999E-2</v>
      </c>
      <c r="H8" s="103">
        <v>4091</v>
      </c>
      <c r="I8" s="103">
        <v>1391</v>
      </c>
      <c r="J8" s="103">
        <v>81</v>
      </c>
      <c r="K8" s="14">
        <v>5563</v>
      </c>
    </row>
    <row r="9" spans="1:11" ht="17.100000000000001" customHeight="1" x14ac:dyDescent="0.25">
      <c r="A9" s="27" t="s">
        <v>15</v>
      </c>
      <c r="B9" s="28" t="s">
        <v>1286</v>
      </c>
      <c r="C9" s="33">
        <v>669000141</v>
      </c>
      <c r="D9" s="33" t="s">
        <v>1287</v>
      </c>
      <c r="E9" s="27">
        <v>3</v>
      </c>
      <c r="F9" s="109">
        <v>0.114</v>
      </c>
      <c r="G9" s="106">
        <v>7.5999999999999998E-2</v>
      </c>
      <c r="H9" s="103">
        <v>29146</v>
      </c>
      <c r="I9" s="103">
        <v>9910</v>
      </c>
      <c r="J9" s="103">
        <v>582</v>
      </c>
      <c r="K9" s="14">
        <v>39638</v>
      </c>
    </row>
    <row r="10" spans="1:11" ht="17.100000000000001" customHeight="1" x14ac:dyDescent="0.25">
      <c r="A10" s="27" t="s">
        <v>18</v>
      </c>
      <c r="B10" s="28" t="s">
        <v>1288</v>
      </c>
      <c r="C10" s="33">
        <v>600099580</v>
      </c>
      <c r="D10" s="33" t="s">
        <v>1289</v>
      </c>
      <c r="E10" s="27">
        <v>1</v>
      </c>
      <c r="F10" s="109">
        <v>0.40300000000000002</v>
      </c>
      <c r="G10" s="106">
        <v>0.26900000000000002</v>
      </c>
      <c r="H10" s="103">
        <v>103035</v>
      </c>
      <c r="I10" s="103">
        <v>35032</v>
      </c>
      <c r="J10" s="103">
        <v>2060</v>
      </c>
      <c r="K10" s="14">
        <v>140127</v>
      </c>
    </row>
    <row r="11" spans="1:11" ht="17.100000000000001" customHeight="1" x14ac:dyDescent="0.25">
      <c r="A11" s="27" t="s">
        <v>21</v>
      </c>
      <c r="B11" s="28" t="s">
        <v>1290</v>
      </c>
      <c r="C11" s="33">
        <v>600099687</v>
      </c>
      <c r="D11" s="33" t="s">
        <v>1291</v>
      </c>
      <c r="E11" s="27">
        <v>1</v>
      </c>
      <c r="F11" s="109">
        <v>0.40300000000000002</v>
      </c>
      <c r="G11" s="106">
        <v>0.26900000000000002</v>
      </c>
      <c r="H11" s="103">
        <v>103035</v>
      </c>
      <c r="I11" s="103">
        <v>35032</v>
      </c>
      <c r="J11" s="103">
        <v>2060</v>
      </c>
      <c r="K11" s="14">
        <v>140127</v>
      </c>
    </row>
    <row r="12" spans="1:11" ht="17.100000000000001" customHeight="1" x14ac:dyDescent="0.25">
      <c r="A12" s="27" t="s">
        <v>24</v>
      </c>
      <c r="B12" s="28" t="s">
        <v>1292</v>
      </c>
      <c r="C12" s="33">
        <v>600099725</v>
      </c>
      <c r="D12" s="33" t="s">
        <v>1293</v>
      </c>
      <c r="E12" s="27">
        <v>1</v>
      </c>
      <c r="F12" s="109">
        <v>0.3</v>
      </c>
      <c r="G12" s="106">
        <v>0.2</v>
      </c>
      <c r="H12" s="103">
        <v>76701</v>
      </c>
      <c r="I12" s="103">
        <v>26078</v>
      </c>
      <c r="J12" s="103">
        <v>1534</v>
      </c>
      <c r="K12" s="14">
        <v>104313</v>
      </c>
    </row>
    <row r="13" spans="1:11" ht="17.100000000000001" customHeight="1" x14ac:dyDescent="0.25">
      <c r="A13" s="27" t="s">
        <v>27</v>
      </c>
      <c r="B13" s="28" t="s">
        <v>1294</v>
      </c>
      <c r="C13" s="33">
        <v>600099989</v>
      </c>
      <c r="D13" s="33" t="s">
        <v>1295</v>
      </c>
      <c r="E13" s="27">
        <v>1</v>
      </c>
      <c r="F13" s="109">
        <v>0.19</v>
      </c>
      <c r="G13" s="106">
        <v>0.127</v>
      </c>
      <c r="H13" s="103">
        <v>48577</v>
      </c>
      <c r="I13" s="103">
        <v>16516</v>
      </c>
      <c r="J13" s="103">
        <v>971</v>
      </c>
      <c r="K13" s="14">
        <v>66064</v>
      </c>
    </row>
    <row r="14" spans="1:11" ht="17.100000000000001" customHeight="1" x14ac:dyDescent="0.25">
      <c r="A14" s="27" t="s">
        <v>30</v>
      </c>
      <c r="B14" s="28" t="s">
        <v>1296</v>
      </c>
      <c r="C14" s="33">
        <v>600100111</v>
      </c>
      <c r="D14" s="33" t="s">
        <v>1297</v>
      </c>
      <c r="E14" s="27">
        <v>1</v>
      </c>
      <c r="F14" s="109">
        <v>0.40300000000000002</v>
      </c>
      <c r="G14" s="106">
        <v>0.26900000000000002</v>
      </c>
      <c r="H14" s="103">
        <v>103035</v>
      </c>
      <c r="I14" s="103">
        <v>35032</v>
      </c>
      <c r="J14" s="103">
        <v>2060</v>
      </c>
      <c r="K14" s="14">
        <v>140127</v>
      </c>
    </row>
    <row r="15" spans="1:11" ht="17.100000000000001" customHeight="1" x14ac:dyDescent="0.25">
      <c r="A15" s="27" t="s">
        <v>33</v>
      </c>
      <c r="B15" s="28" t="s">
        <v>1298</v>
      </c>
      <c r="C15" s="33">
        <v>600100375</v>
      </c>
      <c r="D15" s="33" t="s">
        <v>1299</v>
      </c>
      <c r="E15" s="27">
        <v>1</v>
      </c>
      <c r="F15" s="109">
        <v>0.4</v>
      </c>
      <c r="G15" s="106">
        <v>0.26700000000000002</v>
      </c>
      <c r="H15" s="103">
        <v>102268</v>
      </c>
      <c r="I15" s="103">
        <v>34771</v>
      </c>
      <c r="J15" s="103">
        <v>2045</v>
      </c>
      <c r="K15" s="14">
        <v>139084</v>
      </c>
    </row>
    <row r="16" spans="1:11" ht="17.100000000000001" customHeight="1" x14ac:dyDescent="0.25">
      <c r="A16" s="27" t="s">
        <v>36</v>
      </c>
      <c r="B16" s="28" t="s">
        <v>1300</v>
      </c>
      <c r="C16" s="33">
        <v>650047753</v>
      </c>
      <c r="D16" s="33" t="s">
        <v>1301</v>
      </c>
      <c r="E16" s="27">
        <v>2</v>
      </c>
      <c r="F16" s="109">
        <v>0.80600000000000005</v>
      </c>
      <c r="G16" s="106">
        <v>0.53700000000000003</v>
      </c>
      <c r="H16" s="103">
        <v>206070</v>
      </c>
      <c r="I16" s="103">
        <v>70064</v>
      </c>
      <c r="J16" s="103">
        <v>4121</v>
      </c>
      <c r="K16" s="14">
        <v>280255</v>
      </c>
    </row>
    <row r="17" spans="1:11" ht="17.100000000000001" customHeight="1" x14ac:dyDescent="0.25">
      <c r="A17" s="27" t="s">
        <v>39</v>
      </c>
      <c r="B17" s="28" t="s">
        <v>1302</v>
      </c>
      <c r="C17" s="33">
        <v>650050363</v>
      </c>
      <c r="D17" s="33" t="s">
        <v>1303</v>
      </c>
      <c r="E17" s="27">
        <v>1</v>
      </c>
      <c r="F17" s="109">
        <v>0.24199999999999999</v>
      </c>
      <c r="G17" s="106">
        <v>0.161</v>
      </c>
      <c r="H17" s="103">
        <v>61872</v>
      </c>
      <c r="I17" s="103">
        <v>21036</v>
      </c>
      <c r="J17" s="103">
        <v>1237</v>
      </c>
      <c r="K17" s="14">
        <v>84145</v>
      </c>
    </row>
    <row r="18" spans="1:11" ht="17.100000000000001" customHeight="1" x14ac:dyDescent="0.25">
      <c r="A18" s="27" t="s">
        <v>42</v>
      </c>
      <c r="B18" s="28" t="s">
        <v>1304</v>
      </c>
      <c r="C18" s="33">
        <v>650052757</v>
      </c>
      <c r="D18" s="33" t="s">
        <v>1305</v>
      </c>
      <c r="E18" s="27">
        <v>2</v>
      </c>
      <c r="F18" s="109">
        <v>0.80600000000000005</v>
      </c>
      <c r="G18" s="106">
        <v>0.53700000000000003</v>
      </c>
      <c r="H18" s="103">
        <v>206070</v>
      </c>
      <c r="I18" s="103">
        <v>70064</v>
      </c>
      <c r="J18" s="103">
        <v>4121</v>
      </c>
      <c r="K18" s="14">
        <v>280255</v>
      </c>
    </row>
    <row r="19" spans="1:11" ht="17.100000000000001" customHeight="1" x14ac:dyDescent="0.25">
      <c r="A19" s="27" t="s">
        <v>45</v>
      </c>
      <c r="B19" s="28" t="s">
        <v>1306</v>
      </c>
      <c r="C19" s="33">
        <v>650056035</v>
      </c>
      <c r="D19" s="33" t="s">
        <v>1307</v>
      </c>
      <c r="E19" s="27">
        <v>1</v>
      </c>
      <c r="F19" s="109">
        <v>4.8000000000000001E-2</v>
      </c>
      <c r="G19" s="106">
        <v>3.2000000000000001E-2</v>
      </c>
      <c r="H19" s="103">
        <v>12272</v>
      </c>
      <c r="I19" s="103">
        <v>4172</v>
      </c>
      <c r="J19" s="103">
        <v>245</v>
      </c>
      <c r="K19" s="14">
        <v>16689</v>
      </c>
    </row>
    <row r="20" spans="1:11" ht="17.100000000000001" customHeight="1" x14ac:dyDescent="0.25">
      <c r="A20" s="27" t="s">
        <v>48</v>
      </c>
      <c r="B20" s="28" t="s">
        <v>1308</v>
      </c>
      <c r="C20" s="33">
        <v>650056451</v>
      </c>
      <c r="D20" s="33" t="s">
        <v>1309</v>
      </c>
      <c r="E20" s="27">
        <v>1</v>
      </c>
      <c r="F20" s="109">
        <v>0.40300000000000002</v>
      </c>
      <c r="G20" s="106">
        <v>0.26900000000000002</v>
      </c>
      <c r="H20" s="103">
        <v>103035</v>
      </c>
      <c r="I20" s="103">
        <v>35032</v>
      </c>
      <c r="J20" s="103">
        <v>2060</v>
      </c>
      <c r="K20" s="14">
        <v>140127</v>
      </c>
    </row>
    <row r="21" spans="1:11" ht="17.100000000000001" customHeight="1" x14ac:dyDescent="0.25">
      <c r="A21" s="27" t="s">
        <v>51</v>
      </c>
      <c r="B21" s="28" t="s">
        <v>1310</v>
      </c>
      <c r="C21" s="33">
        <v>691000824</v>
      </c>
      <c r="D21" s="33" t="s">
        <v>1311</v>
      </c>
      <c r="E21" s="27">
        <v>1</v>
      </c>
      <c r="F21" s="109">
        <v>0.40300000000000002</v>
      </c>
      <c r="G21" s="106">
        <v>0.26900000000000002</v>
      </c>
      <c r="H21" s="103">
        <v>103035</v>
      </c>
      <c r="I21" s="103">
        <v>35032</v>
      </c>
      <c r="J21" s="103">
        <v>2060</v>
      </c>
      <c r="K21" s="14">
        <v>140127</v>
      </c>
    </row>
    <row r="22" spans="1:11" ht="17.100000000000001" customHeight="1" x14ac:dyDescent="0.25">
      <c r="A22" s="27" t="s">
        <v>54</v>
      </c>
      <c r="B22" s="28" t="s">
        <v>1312</v>
      </c>
      <c r="C22" s="33">
        <v>600099598</v>
      </c>
      <c r="D22" s="33" t="s">
        <v>1313</v>
      </c>
      <c r="E22" s="27">
        <v>2</v>
      </c>
      <c r="F22" s="109">
        <v>0.371</v>
      </c>
      <c r="G22" s="106">
        <v>0.247</v>
      </c>
      <c r="H22" s="103">
        <v>94854</v>
      </c>
      <c r="I22" s="103">
        <v>32250</v>
      </c>
      <c r="J22" s="103">
        <v>1897</v>
      </c>
      <c r="K22" s="14">
        <v>129001</v>
      </c>
    </row>
    <row r="23" spans="1:11" ht="17.100000000000001" customHeight="1" x14ac:dyDescent="0.25">
      <c r="A23" s="27" t="s">
        <v>57</v>
      </c>
      <c r="B23" s="28" t="s">
        <v>1314</v>
      </c>
      <c r="C23" s="33">
        <v>600099890</v>
      </c>
      <c r="D23" s="33" t="s">
        <v>1315</v>
      </c>
      <c r="E23" s="27">
        <v>1</v>
      </c>
      <c r="F23" s="109">
        <v>0.184</v>
      </c>
      <c r="G23" s="106">
        <v>0.123</v>
      </c>
      <c r="H23" s="103">
        <v>47043</v>
      </c>
      <c r="I23" s="103">
        <v>15995</v>
      </c>
      <c r="J23" s="103">
        <v>940</v>
      </c>
      <c r="K23" s="14">
        <v>63978</v>
      </c>
    </row>
    <row r="24" spans="1:11" ht="17.100000000000001" customHeight="1" x14ac:dyDescent="0.25">
      <c r="A24" s="27" t="s">
        <v>60</v>
      </c>
      <c r="B24" s="28" t="s">
        <v>1316</v>
      </c>
      <c r="C24" s="33">
        <v>600100049</v>
      </c>
      <c r="D24" s="33" t="s">
        <v>1317</v>
      </c>
      <c r="E24" s="27">
        <v>2</v>
      </c>
      <c r="F24" s="109">
        <v>0.80600000000000005</v>
      </c>
      <c r="G24" s="106">
        <v>0.53700000000000003</v>
      </c>
      <c r="H24" s="103">
        <v>206070</v>
      </c>
      <c r="I24" s="103">
        <v>70064</v>
      </c>
      <c r="J24" s="103">
        <v>4121</v>
      </c>
      <c r="K24" s="14">
        <v>280255</v>
      </c>
    </row>
    <row r="25" spans="1:11" ht="17.100000000000001" customHeight="1" x14ac:dyDescent="0.25">
      <c r="A25" s="27" t="s">
        <v>63</v>
      </c>
      <c r="B25" s="28" t="s">
        <v>1318</v>
      </c>
      <c r="C25" s="33">
        <v>600100219</v>
      </c>
      <c r="D25" s="33" t="s">
        <v>1319</v>
      </c>
      <c r="E25" s="27">
        <v>2</v>
      </c>
      <c r="F25" s="109">
        <v>8.1000000000000003E-2</v>
      </c>
      <c r="G25" s="106">
        <v>5.3999999999999999E-2</v>
      </c>
      <c r="H25" s="103">
        <v>20709</v>
      </c>
      <c r="I25" s="103">
        <v>7041</v>
      </c>
      <c r="J25" s="103">
        <v>414</v>
      </c>
      <c r="K25" s="14">
        <v>28164</v>
      </c>
    </row>
    <row r="26" spans="1:11" ht="17.100000000000001" customHeight="1" x14ac:dyDescent="0.25">
      <c r="A26" s="27" t="s">
        <v>66</v>
      </c>
      <c r="B26" s="28" t="s">
        <v>1320</v>
      </c>
      <c r="C26" s="33">
        <v>600100227</v>
      </c>
      <c r="D26" s="33" t="s">
        <v>1321</v>
      </c>
      <c r="E26" s="27">
        <v>1</v>
      </c>
      <c r="F26" s="109">
        <v>9.7000000000000003E-2</v>
      </c>
      <c r="G26" s="106">
        <v>6.5000000000000002E-2</v>
      </c>
      <c r="H26" s="103">
        <v>24800</v>
      </c>
      <c r="I26" s="103">
        <v>8432</v>
      </c>
      <c r="J26" s="103">
        <v>496</v>
      </c>
      <c r="K26" s="14">
        <v>33728</v>
      </c>
    </row>
    <row r="27" spans="1:11" ht="17.100000000000001" customHeight="1" x14ac:dyDescent="0.25">
      <c r="A27" s="27" t="s">
        <v>69</v>
      </c>
      <c r="B27" s="28" t="s">
        <v>1322</v>
      </c>
      <c r="C27" s="33">
        <v>600100286</v>
      </c>
      <c r="D27" s="33" t="s">
        <v>1323</v>
      </c>
      <c r="E27" s="27">
        <v>2</v>
      </c>
      <c r="F27" s="109">
        <v>0.80600000000000005</v>
      </c>
      <c r="G27" s="106">
        <v>0.53700000000000003</v>
      </c>
      <c r="H27" s="103">
        <v>206070</v>
      </c>
      <c r="I27" s="103">
        <v>70064</v>
      </c>
      <c r="J27" s="103">
        <v>4121</v>
      </c>
      <c r="K27" s="14">
        <v>280255</v>
      </c>
    </row>
    <row r="28" spans="1:11" ht="17.100000000000001" customHeight="1" x14ac:dyDescent="0.25">
      <c r="A28" s="27" t="s">
        <v>72</v>
      </c>
      <c r="B28" s="28" t="s">
        <v>1324</v>
      </c>
      <c r="C28" s="33">
        <v>669000060</v>
      </c>
      <c r="D28" s="33" t="s">
        <v>1325</v>
      </c>
      <c r="E28" s="27">
        <v>1</v>
      </c>
      <c r="F28" s="109">
        <v>0.2</v>
      </c>
      <c r="G28" s="106">
        <v>0.13300000000000001</v>
      </c>
      <c r="H28" s="103">
        <v>51134</v>
      </c>
      <c r="I28" s="103">
        <v>17386</v>
      </c>
      <c r="J28" s="103">
        <v>1022</v>
      </c>
      <c r="K28" s="14">
        <v>69542</v>
      </c>
    </row>
    <row r="29" spans="1:11" ht="17.100000000000001" customHeight="1" x14ac:dyDescent="0.25">
      <c r="A29" s="27" t="s">
        <v>75</v>
      </c>
      <c r="B29" s="28" t="s">
        <v>1326</v>
      </c>
      <c r="C29" s="33">
        <v>669101389</v>
      </c>
      <c r="D29" s="33" t="s">
        <v>1327</v>
      </c>
      <c r="E29" s="27">
        <v>2</v>
      </c>
      <c r="F29" s="109">
        <v>0.6</v>
      </c>
      <c r="G29" s="106">
        <v>0.4</v>
      </c>
      <c r="H29" s="103">
        <v>153402</v>
      </c>
      <c r="I29" s="103">
        <v>52157</v>
      </c>
      <c r="J29" s="103">
        <v>3068</v>
      </c>
      <c r="K29" s="14">
        <v>208627</v>
      </c>
    </row>
    <row r="30" spans="1:11" ht="17.100000000000001" customHeight="1" x14ac:dyDescent="0.25">
      <c r="A30" s="27" t="s">
        <v>78</v>
      </c>
      <c r="B30" s="28" t="s">
        <v>1328</v>
      </c>
      <c r="C30" s="33">
        <v>600095312</v>
      </c>
      <c r="D30" s="33" t="s">
        <v>1329</v>
      </c>
      <c r="E30" s="27">
        <v>4</v>
      </c>
      <c r="F30" s="109">
        <v>0.29699999999999999</v>
      </c>
      <c r="G30" s="106">
        <v>0.19800000000000001</v>
      </c>
      <c r="H30" s="103">
        <v>75934</v>
      </c>
      <c r="I30" s="103">
        <v>25818</v>
      </c>
      <c r="J30" s="103">
        <v>1518</v>
      </c>
      <c r="K30" s="14">
        <v>103270</v>
      </c>
    </row>
    <row r="31" spans="1:11" ht="17.100000000000001" customHeight="1" x14ac:dyDescent="0.25">
      <c r="A31" s="27" t="s">
        <v>81</v>
      </c>
      <c r="B31" s="28" t="s">
        <v>1330</v>
      </c>
      <c r="C31" s="33">
        <v>600095339</v>
      </c>
      <c r="D31" s="33" t="s">
        <v>1331</v>
      </c>
      <c r="E31" s="27">
        <v>1</v>
      </c>
      <c r="F31" s="109">
        <v>0.28999999999999998</v>
      </c>
      <c r="G31" s="106">
        <v>0.193</v>
      </c>
      <c r="H31" s="103">
        <v>74144</v>
      </c>
      <c r="I31" s="103">
        <v>25209</v>
      </c>
      <c r="J31" s="103">
        <v>1482</v>
      </c>
      <c r="K31" s="14">
        <v>100835</v>
      </c>
    </row>
    <row r="32" spans="1:11" ht="17.100000000000001" customHeight="1" x14ac:dyDescent="0.25">
      <c r="A32" s="27" t="s">
        <v>84</v>
      </c>
      <c r="B32" s="28" t="s">
        <v>1332</v>
      </c>
      <c r="C32" s="33">
        <v>600095843</v>
      </c>
      <c r="D32" s="33" t="s">
        <v>1333</v>
      </c>
      <c r="E32" s="27">
        <v>1</v>
      </c>
      <c r="F32" s="109">
        <v>0.28999999999999998</v>
      </c>
      <c r="G32" s="106">
        <v>0.193</v>
      </c>
      <c r="H32" s="103">
        <v>74144</v>
      </c>
      <c r="I32" s="103">
        <v>25209</v>
      </c>
      <c r="J32" s="103">
        <v>1482</v>
      </c>
      <c r="K32" s="14">
        <v>100835</v>
      </c>
    </row>
    <row r="33" spans="1:11" ht="17.100000000000001" customHeight="1" x14ac:dyDescent="0.25">
      <c r="A33" s="27" t="s">
        <v>87</v>
      </c>
      <c r="B33" s="28" t="s">
        <v>1334</v>
      </c>
      <c r="C33" s="33">
        <v>600095878</v>
      </c>
      <c r="D33" s="33" t="s">
        <v>1335</v>
      </c>
      <c r="E33" s="27">
        <v>1</v>
      </c>
      <c r="F33" s="109">
        <v>0.28999999999999998</v>
      </c>
      <c r="G33" s="106">
        <v>0.193</v>
      </c>
      <c r="H33" s="103">
        <v>74144</v>
      </c>
      <c r="I33" s="103">
        <v>25209</v>
      </c>
      <c r="J33" s="103">
        <v>1482</v>
      </c>
      <c r="K33" s="14">
        <v>100835</v>
      </c>
    </row>
    <row r="34" spans="1:11" ht="17.100000000000001" customHeight="1" x14ac:dyDescent="0.25">
      <c r="A34" s="27" t="s">
        <v>90</v>
      </c>
      <c r="B34" s="59" t="s">
        <v>1336</v>
      </c>
      <c r="C34" s="33">
        <v>600095282</v>
      </c>
      <c r="D34" s="33" t="s">
        <v>1337</v>
      </c>
      <c r="E34" s="27">
        <v>1</v>
      </c>
      <c r="F34" s="109">
        <v>0.40300000000000002</v>
      </c>
      <c r="G34" s="106">
        <v>0.26900000000000002</v>
      </c>
      <c r="H34" s="103">
        <v>103035</v>
      </c>
      <c r="I34" s="103">
        <v>35032</v>
      </c>
      <c r="J34" s="103">
        <v>2060</v>
      </c>
      <c r="K34" s="14">
        <v>140127</v>
      </c>
    </row>
    <row r="35" spans="1:11" ht="17.100000000000001" customHeight="1" x14ac:dyDescent="0.25">
      <c r="A35" s="27" t="s">
        <v>93</v>
      </c>
      <c r="B35" s="59" t="s">
        <v>1338</v>
      </c>
      <c r="C35" s="33">
        <v>600095461</v>
      </c>
      <c r="D35" s="33" t="s">
        <v>1339</v>
      </c>
      <c r="E35" s="27">
        <v>2</v>
      </c>
      <c r="F35" s="109">
        <v>0.22600000000000001</v>
      </c>
      <c r="G35" s="106">
        <v>0.151</v>
      </c>
      <c r="H35" s="103">
        <v>57782</v>
      </c>
      <c r="I35" s="103">
        <v>19646</v>
      </c>
      <c r="J35" s="103">
        <v>1155</v>
      </c>
      <c r="K35" s="14">
        <v>78583</v>
      </c>
    </row>
    <row r="36" spans="1:11" ht="17.100000000000001" customHeight="1" x14ac:dyDescent="0.25">
      <c r="A36" s="27" t="s">
        <v>96</v>
      </c>
      <c r="B36" s="28" t="s">
        <v>1340</v>
      </c>
      <c r="C36" s="33">
        <v>600103331</v>
      </c>
      <c r="D36" s="33" t="s">
        <v>1341</v>
      </c>
      <c r="E36" s="27">
        <v>2</v>
      </c>
      <c r="F36" s="109">
        <v>0.22600000000000001</v>
      </c>
      <c r="G36" s="106">
        <v>0.151</v>
      </c>
      <c r="H36" s="103">
        <v>57782</v>
      </c>
      <c r="I36" s="103">
        <v>19646</v>
      </c>
      <c r="J36" s="103">
        <v>1155</v>
      </c>
      <c r="K36" s="14">
        <v>78583</v>
      </c>
    </row>
    <row r="37" spans="1:11" ht="17.100000000000001" customHeight="1" x14ac:dyDescent="0.25">
      <c r="A37" s="27" t="s">
        <v>99</v>
      </c>
      <c r="B37" s="28" t="s">
        <v>1342</v>
      </c>
      <c r="C37" s="33">
        <v>600103862</v>
      </c>
      <c r="D37" s="33" t="s">
        <v>1343</v>
      </c>
      <c r="E37" s="27">
        <v>2</v>
      </c>
      <c r="F37" s="109">
        <v>0.378</v>
      </c>
      <c r="G37" s="106">
        <v>0.252</v>
      </c>
      <c r="H37" s="103">
        <v>96643</v>
      </c>
      <c r="I37" s="103">
        <v>32859</v>
      </c>
      <c r="J37" s="103">
        <v>1932</v>
      </c>
      <c r="K37" s="14">
        <v>131434</v>
      </c>
    </row>
    <row r="38" spans="1:11" ht="17.100000000000001" customHeight="1" x14ac:dyDescent="0.25">
      <c r="A38" s="27" t="s">
        <v>102</v>
      </c>
      <c r="B38" s="28" t="s">
        <v>1344</v>
      </c>
      <c r="C38" s="33" t="s">
        <v>1345</v>
      </c>
      <c r="D38" s="33" t="s">
        <v>1346</v>
      </c>
      <c r="E38" s="27">
        <v>1</v>
      </c>
      <c r="F38" s="109">
        <v>0.40300000000000002</v>
      </c>
      <c r="G38" s="106">
        <v>0.26900000000000002</v>
      </c>
      <c r="H38" s="103">
        <v>103035</v>
      </c>
      <c r="I38" s="103">
        <v>35032</v>
      </c>
      <c r="J38" s="103">
        <v>2060</v>
      </c>
      <c r="K38" s="14">
        <v>140127</v>
      </c>
    </row>
    <row r="39" spans="1:11" ht="17.100000000000001" customHeight="1" x14ac:dyDescent="0.25">
      <c r="A39" s="27" t="s">
        <v>105</v>
      </c>
      <c r="B39" s="28" t="s">
        <v>1347</v>
      </c>
      <c r="C39" s="33">
        <v>650052510</v>
      </c>
      <c r="D39" s="33" t="s">
        <v>1348</v>
      </c>
      <c r="E39" s="27">
        <v>5</v>
      </c>
      <c r="F39" s="109">
        <v>1.242</v>
      </c>
      <c r="G39" s="106">
        <v>0.82799999999999996</v>
      </c>
      <c r="H39" s="103">
        <v>317543</v>
      </c>
      <c r="I39" s="103">
        <v>107965</v>
      </c>
      <c r="J39" s="103">
        <v>6350</v>
      </c>
      <c r="K39" s="14">
        <v>431858</v>
      </c>
    </row>
    <row r="40" spans="1:11" ht="17.100000000000001" customHeight="1" x14ac:dyDescent="0.25">
      <c r="A40" s="27" t="s">
        <v>108</v>
      </c>
      <c r="B40" s="28" t="s">
        <v>1349</v>
      </c>
      <c r="C40" s="33">
        <v>600103099</v>
      </c>
      <c r="D40" s="33" t="s">
        <v>1350</v>
      </c>
      <c r="E40" s="27">
        <v>2</v>
      </c>
      <c r="F40" s="109">
        <v>0.22600000000000001</v>
      </c>
      <c r="G40" s="106">
        <v>0.151</v>
      </c>
      <c r="H40" s="103">
        <v>57782</v>
      </c>
      <c r="I40" s="103">
        <v>19646</v>
      </c>
      <c r="J40" s="103">
        <v>1155</v>
      </c>
      <c r="K40" s="14">
        <v>78583</v>
      </c>
    </row>
    <row r="41" spans="1:11" ht="17.100000000000001" customHeight="1" x14ac:dyDescent="0.25">
      <c r="A41" s="27" t="s">
        <v>111</v>
      </c>
      <c r="B41" s="28" t="s">
        <v>1351</v>
      </c>
      <c r="C41" s="33">
        <v>600103226</v>
      </c>
      <c r="D41" s="33" t="s">
        <v>1352</v>
      </c>
      <c r="E41" s="27">
        <v>2</v>
      </c>
      <c r="F41" s="109">
        <v>0.6</v>
      </c>
      <c r="G41" s="106">
        <v>0.4</v>
      </c>
      <c r="H41" s="103">
        <v>153402</v>
      </c>
      <c r="I41" s="103">
        <v>52157</v>
      </c>
      <c r="J41" s="103">
        <v>3068</v>
      </c>
      <c r="K41" s="14">
        <v>208627</v>
      </c>
    </row>
    <row r="42" spans="1:11" ht="17.100000000000001" customHeight="1" x14ac:dyDescent="0.25">
      <c r="A42" s="27" t="s">
        <v>114</v>
      </c>
      <c r="B42" s="28" t="s">
        <v>1353</v>
      </c>
      <c r="C42" s="33">
        <v>600103251</v>
      </c>
      <c r="D42" s="33" t="s">
        <v>1354</v>
      </c>
      <c r="E42" s="27">
        <v>2</v>
      </c>
      <c r="F42" s="109">
        <v>0.80600000000000005</v>
      </c>
      <c r="G42" s="106">
        <v>0.53700000000000003</v>
      </c>
      <c r="H42" s="103">
        <v>206070</v>
      </c>
      <c r="I42" s="103">
        <v>70064</v>
      </c>
      <c r="J42" s="103">
        <v>4121</v>
      </c>
      <c r="K42" s="14">
        <v>280255</v>
      </c>
    </row>
    <row r="43" spans="1:11" ht="17.100000000000001" customHeight="1" x14ac:dyDescent="0.25">
      <c r="A43" s="27" t="s">
        <v>117</v>
      </c>
      <c r="B43" s="28" t="s">
        <v>1355</v>
      </c>
      <c r="C43" s="33">
        <v>600103323</v>
      </c>
      <c r="D43" s="33" t="s">
        <v>1356</v>
      </c>
      <c r="E43" s="27">
        <v>1</v>
      </c>
      <c r="F43" s="109">
        <v>0.1</v>
      </c>
      <c r="G43" s="106">
        <v>6.7000000000000004E-2</v>
      </c>
      <c r="H43" s="103">
        <v>25567</v>
      </c>
      <c r="I43" s="103">
        <v>8693</v>
      </c>
      <c r="J43" s="103">
        <v>511</v>
      </c>
      <c r="K43" s="14">
        <v>34771</v>
      </c>
    </row>
    <row r="44" spans="1:11" ht="17.100000000000001" customHeight="1" x14ac:dyDescent="0.25">
      <c r="A44" s="27" t="s">
        <v>120</v>
      </c>
      <c r="B44" s="28" t="s">
        <v>1357</v>
      </c>
      <c r="C44" s="33">
        <v>600103579</v>
      </c>
      <c r="D44" s="33" t="s">
        <v>1358</v>
      </c>
      <c r="E44" s="27">
        <v>1</v>
      </c>
      <c r="F44" s="109">
        <v>0.28999999999999998</v>
      </c>
      <c r="G44" s="106">
        <v>0.193</v>
      </c>
      <c r="H44" s="103">
        <v>74144</v>
      </c>
      <c r="I44" s="103">
        <v>25209</v>
      </c>
      <c r="J44" s="103">
        <v>1482</v>
      </c>
      <c r="K44" s="14">
        <v>100835</v>
      </c>
    </row>
    <row r="45" spans="1:11" ht="17.100000000000001" customHeight="1" x14ac:dyDescent="0.25">
      <c r="A45" s="27" t="s">
        <v>123</v>
      </c>
      <c r="B45" s="28" t="s">
        <v>1359</v>
      </c>
      <c r="C45" s="33">
        <v>600103838</v>
      </c>
      <c r="D45" s="33" t="s">
        <v>1360</v>
      </c>
      <c r="E45" s="27">
        <v>1</v>
      </c>
      <c r="F45" s="109">
        <v>0.28999999999999998</v>
      </c>
      <c r="G45" s="106">
        <v>0.193</v>
      </c>
      <c r="H45" s="103">
        <v>74144</v>
      </c>
      <c r="I45" s="103">
        <v>25209</v>
      </c>
      <c r="J45" s="103">
        <v>1482</v>
      </c>
      <c r="K45" s="14">
        <v>100835</v>
      </c>
    </row>
    <row r="46" spans="1:11" ht="17.100000000000001" customHeight="1" x14ac:dyDescent="0.25">
      <c r="A46" s="27" t="s">
        <v>126</v>
      </c>
      <c r="B46" s="28" t="s">
        <v>1361</v>
      </c>
      <c r="C46" s="33">
        <v>600103978</v>
      </c>
      <c r="D46" s="33" t="s">
        <v>1362</v>
      </c>
      <c r="E46" s="27">
        <v>5</v>
      </c>
      <c r="F46" s="109">
        <v>0.15</v>
      </c>
      <c r="G46" s="106">
        <v>0.1</v>
      </c>
      <c r="H46" s="103">
        <v>38351</v>
      </c>
      <c r="I46" s="103">
        <v>13039</v>
      </c>
      <c r="J46" s="103">
        <v>767</v>
      </c>
      <c r="K46" s="14">
        <v>52157</v>
      </c>
    </row>
    <row r="47" spans="1:11" ht="17.100000000000001" customHeight="1" x14ac:dyDescent="0.25">
      <c r="A47" s="27" t="s">
        <v>129</v>
      </c>
      <c r="B47" s="28" t="s">
        <v>1363</v>
      </c>
      <c r="C47" s="33">
        <v>600104044</v>
      </c>
      <c r="D47" s="33" t="s">
        <v>1364</v>
      </c>
      <c r="E47" s="27">
        <v>2</v>
      </c>
      <c r="F47" s="109">
        <v>0.48</v>
      </c>
      <c r="G47" s="106">
        <v>0.32</v>
      </c>
      <c r="H47" s="103">
        <v>122722</v>
      </c>
      <c r="I47" s="103">
        <v>41725</v>
      </c>
      <c r="J47" s="103">
        <v>2454</v>
      </c>
      <c r="K47" s="14">
        <v>166901</v>
      </c>
    </row>
    <row r="48" spans="1:11" ht="17.100000000000001" customHeight="1" x14ac:dyDescent="0.25">
      <c r="A48" s="27" t="s">
        <v>132</v>
      </c>
      <c r="B48" s="28" t="s">
        <v>1365</v>
      </c>
      <c r="C48" s="33">
        <v>600104681</v>
      </c>
      <c r="D48" s="33" t="s">
        <v>1366</v>
      </c>
      <c r="E48" s="27">
        <v>1</v>
      </c>
      <c r="F48" s="109">
        <v>6.5000000000000002E-2</v>
      </c>
      <c r="G48" s="106">
        <v>4.2999999999999997E-2</v>
      </c>
      <c r="H48" s="103">
        <v>16619</v>
      </c>
      <c r="I48" s="103">
        <v>5650</v>
      </c>
      <c r="J48" s="103">
        <v>332</v>
      </c>
      <c r="K48" s="14">
        <v>22601</v>
      </c>
    </row>
    <row r="49" spans="1:11" ht="17.100000000000001" customHeight="1" x14ac:dyDescent="0.25">
      <c r="A49" s="27" t="s">
        <v>135</v>
      </c>
      <c r="B49" s="28" t="s">
        <v>1367</v>
      </c>
      <c r="C49" s="33">
        <v>650055756</v>
      </c>
      <c r="D49" s="33" t="s">
        <v>1368</v>
      </c>
      <c r="E49" s="27">
        <v>1</v>
      </c>
      <c r="F49" s="109">
        <v>0.40300000000000002</v>
      </c>
      <c r="G49" s="106">
        <v>0.26900000000000002</v>
      </c>
      <c r="H49" s="103">
        <v>103035</v>
      </c>
      <c r="I49" s="103">
        <v>35032</v>
      </c>
      <c r="J49" s="103">
        <v>2060</v>
      </c>
      <c r="K49" s="14">
        <v>140127</v>
      </c>
    </row>
    <row r="50" spans="1:11" ht="17.100000000000001" customHeight="1" x14ac:dyDescent="0.25">
      <c r="A50" s="27" t="s">
        <v>138</v>
      </c>
      <c r="B50" s="28" t="s">
        <v>1369</v>
      </c>
      <c r="C50" s="33">
        <v>600104028</v>
      </c>
      <c r="D50" s="33" t="s">
        <v>1370</v>
      </c>
      <c r="E50" s="27">
        <v>7</v>
      </c>
      <c r="F50" s="109">
        <v>0.74199999999999999</v>
      </c>
      <c r="G50" s="106">
        <v>0.495</v>
      </c>
      <c r="H50" s="103">
        <v>189707</v>
      </c>
      <c r="I50" s="103">
        <v>64500</v>
      </c>
      <c r="J50" s="103">
        <v>3794</v>
      </c>
      <c r="K50" s="14">
        <v>258001</v>
      </c>
    </row>
    <row r="51" spans="1:11" ht="17.100000000000001" customHeight="1" x14ac:dyDescent="0.25">
      <c r="A51" s="27" t="s">
        <v>141</v>
      </c>
      <c r="B51" s="28" t="s">
        <v>1371</v>
      </c>
      <c r="C51" s="33">
        <v>600104575</v>
      </c>
      <c r="D51" s="33" t="s">
        <v>1372</v>
      </c>
      <c r="E51" s="27">
        <v>2</v>
      </c>
      <c r="F51" s="109">
        <v>0.46</v>
      </c>
      <c r="G51" s="106">
        <v>0.307</v>
      </c>
      <c r="H51" s="103">
        <v>117608</v>
      </c>
      <c r="I51" s="103">
        <v>39987</v>
      </c>
      <c r="J51" s="103">
        <v>2352</v>
      </c>
      <c r="K51" s="14">
        <v>159947</v>
      </c>
    </row>
    <row r="52" spans="1:11" ht="17.100000000000001" customHeight="1" x14ac:dyDescent="0.25">
      <c r="A52" s="27" t="s">
        <v>144</v>
      </c>
      <c r="B52" s="28" t="s">
        <v>1373</v>
      </c>
      <c r="C52" s="33">
        <v>600089894</v>
      </c>
      <c r="D52" s="33" t="s">
        <v>1374</v>
      </c>
      <c r="E52" s="27">
        <v>1</v>
      </c>
      <c r="F52" s="109">
        <v>0.25</v>
      </c>
      <c r="G52" s="106">
        <v>0.16700000000000001</v>
      </c>
      <c r="H52" s="103">
        <v>63918</v>
      </c>
      <c r="I52" s="103">
        <v>21732</v>
      </c>
      <c r="J52" s="103">
        <v>1278</v>
      </c>
      <c r="K52" s="14">
        <v>86928</v>
      </c>
    </row>
    <row r="53" spans="1:11" ht="17.100000000000001" customHeight="1" x14ac:dyDescent="0.25">
      <c r="A53" s="27" t="s">
        <v>147</v>
      </c>
      <c r="B53" s="28" t="s">
        <v>1375</v>
      </c>
      <c r="C53" s="33">
        <v>600103536</v>
      </c>
      <c r="D53" s="33" t="s">
        <v>1376</v>
      </c>
      <c r="E53" s="27">
        <v>1</v>
      </c>
      <c r="F53" s="109">
        <v>0.21</v>
      </c>
      <c r="G53" s="106">
        <v>0.14000000000000001</v>
      </c>
      <c r="H53" s="103">
        <v>53691</v>
      </c>
      <c r="I53" s="103">
        <v>18255</v>
      </c>
      <c r="J53" s="103">
        <v>1073</v>
      </c>
      <c r="K53" s="14">
        <v>73019</v>
      </c>
    </row>
    <row r="54" spans="1:11" ht="17.100000000000001" customHeight="1" x14ac:dyDescent="0.25">
      <c r="A54" s="27" t="s">
        <v>150</v>
      </c>
      <c r="B54" s="28" t="s">
        <v>1377</v>
      </c>
      <c r="C54" s="33">
        <v>600103731</v>
      </c>
      <c r="D54" s="33" t="s">
        <v>1378</v>
      </c>
      <c r="E54" s="27">
        <v>1</v>
      </c>
      <c r="F54" s="109">
        <v>0.40300000000000002</v>
      </c>
      <c r="G54" s="106">
        <v>0.26900000000000002</v>
      </c>
      <c r="H54" s="103">
        <v>103035</v>
      </c>
      <c r="I54" s="103">
        <v>35032</v>
      </c>
      <c r="J54" s="103">
        <v>2060</v>
      </c>
      <c r="K54" s="14">
        <v>140127</v>
      </c>
    </row>
    <row r="55" spans="1:11" ht="17.100000000000001" customHeight="1" x14ac:dyDescent="0.25">
      <c r="A55" s="27" t="s">
        <v>153</v>
      </c>
      <c r="B55" s="28" t="s">
        <v>1379</v>
      </c>
      <c r="C55" s="33">
        <v>600103820</v>
      </c>
      <c r="D55" s="33" t="s">
        <v>1380</v>
      </c>
      <c r="E55" s="27">
        <v>1</v>
      </c>
      <c r="F55" s="109">
        <v>9.7000000000000003E-2</v>
      </c>
      <c r="G55" s="106">
        <v>6.5000000000000002E-2</v>
      </c>
      <c r="H55" s="103">
        <v>24800</v>
      </c>
      <c r="I55" s="103">
        <v>8432</v>
      </c>
      <c r="J55" s="103">
        <v>496</v>
      </c>
      <c r="K55" s="14">
        <v>33728</v>
      </c>
    </row>
    <row r="56" spans="1:11" ht="17.100000000000001" customHeight="1" x14ac:dyDescent="0.25">
      <c r="A56" s="27" t="s">
        <v>156</v>
      </c>
      <c r="B56" s="28" t="s">
        <v>1381</v>
      </c>
      <c r="C56" s="33">
        <v>600103986</v>
      </c>
      <c r="D56" s="33" t="s">
        <v>1382</v>
      </c>
      <c r="E56" s="27">
        <v>1</v>
      </c>
      <c r="F56" s="109">
        <v>9.7000000000000003E-2</v>
      </c>
      <c r="G56" s="106">
        <v>6.5000000000000002E-2</v>
      </c>
      <c r="H56" s="103">
        <v>24800</v>
      </c>
      <c r="I56" s="103">
        <v>8432</v>
      </c>
      <c r="J56" s="103">
        <v>496</v>
      </c>
      <c r="K56" s="14">
        <v>33728</v>
      </c>
    </row>
    <row r="57" spans="1:11" ht="17.100000000000001" customHeight="1" x14ac:dyDescent="0.25">
      <c r="A57" s="27" t="s">
        <v>159</v>
      </c>
      <c r="B57" s="28" t="s">
        <v>1383</v>
      </c>
      <c r="C57" s="33">
        <v>600104087</v>
      </c>
      <c r="D57" s="33" t="s">
        <v>1384</v>
      </c>
      <c r="E57" s="27">
        <v>3</v>
      </c>
      <c r="F57" s="109">
        <v>0.97699999999999998</v>
      </c>
      <c r="G57" s="106">
        <v>0.65100000000000002</v>
      </c>
      <c r="H57" s="103">
        <v>249790</v>
      </c>
      <c r="I57" s="103">
        <v>84929</v>
      </c>
      <c r="J57" s="103">
        <v>4995</v>
      </c>
      <c r="K57" s="14">
        <v>339714</v>
      </c>
    </row>
    <row r="58" spans="1:11" ht="17.100000000000001" customHeight="1" x14ac:dyDescent="0.25">
      <c r="A58" s="27" t="s">
        <v>162</v>
      </c>
      <c r="B58" s="28" t="s">
        <v>1385</v>
      </c>
      <c r="C58" s="33">
        <v>600104877</v>
      </c>
      <c r="D58" s="33" t="s">
        <v>1386</v>
      </c>
      <c r="E58" s="27">
        <v>1</v>
      </c>
      <c r="F58" s="109">
        <v>3.2000000000000001E-2</v>
      </c>
      <c r="G58" s="106">
        <v>2.1000000000000001E-2</v>
      </c>
      <c r="H58" s="103">
        <v>8181</v>
      </c>
      <c r="I58" s="103">
        <v>2782</v>
      </c>
      <c r="J58" s="103">
        <v>163</v>
      </c>
      <c r="K58" s="14">
        <v>11126</v>
      </c>
    </row>
    <row r="59" spans="1:11" ht="17.100000000000001" customHeight="1" x14ac:dyDescent="0.25">
      <c r="A59" s="27" t="s">
        <v>165</v>
      </c>
      <c r="B59" s="28" t="s">
        <v>1387</v>
      </c>
      <c r="C59" s="33">
        <v>650043766</v>
      </c>
      <c r="D59" s="33" t="s">
        <v>1388</v>
      </c>
      <c r="E59" s="27">
        <v>1</v>
      </c>
      <c r="F59" s="109">
        <v>0.17599999999999999</v>
      </c>
      <c r="G59" s="106">
        <v>0.11700000000000001</v>
      </c>
      <c r="H59" s="103">
        <v>44998</v>
      </c>
      <c r="I59" s="103">
        <v>15299</v>
      </c>
      <c r="J59" s="103">
        <v>899</v>
      </c>
      <c r="K59" s="14">
        <v>61196</v>
      </c>
    </row>
    <row r="60" spans="1:11" ht="17.100000000000001" customHeight="1" x14ac:dyDescent="0.25">
      <c r="A60" s="27" t="s">
        <v>168</v>
      </c>
      <c r="B60" s="28" t="s">
        <v>1389</v>
      </c>
      <c r="C60" s="33">
        <v>650051866</v>
      </c>
      <c r="D60" s="33" t="s">
        <v>1390</v>
      </c>
      <c r="E60" s="27">
        <v>1</v>
      </c>
      <c r="F60" s="109">
        <v>0.39</v>
      </c>
      <c r="G60" s="106">
        <v>0.26</v>
      </c>
      <c r="H60" s="103">
        <v>99711</v>
      </c>
      <c r="I60" s="103">
        <v>33902</v>
      </c>
      <c r="J60" s="103">
        <v>1994</v>
      </c>
      <c r="K60" s="14">
        <v>135607</v>
      </c>
    </row>
    <row r="61" spans="1:11" ht="17.100000000000001" customHeight="1" x14ac:dyDescent="0.25">
      <c r="A61" s="27" t="s">
        <v>171</v>
      </c>
      <c r="B61" s="28" t="s">
        <v>1391</v>
      </c>
      <c r="C61" s="33">
        <v>691008582</v>
      </c>
      <c r="D61" s="33" t="s">
        <v>1392</v>
      </c>
      <c r="E61" s="27">
        <v>1</v>
      </c>
      <c r="F61" s="109">
        <v>0.19</v>
      </c>
      <c r="G61" s="106">
        <v>0.127</v>
      </c>
      <c r="H61" s="103">
        <v>48577</v>
      </c>
      <c r="I61" s="103">
        <v>16516</v>
      </c>
      <c r="J61" s="103">
        <v>971</v>
      </c>
      <c r="K61" s="14">
        <v>66064</v>
      </c>
    </row>
    <row r="62" spans="1:11" ht="17.100000000000001" customHeight="1" x14ac:dyDescent="0.25">
      <c r="A62" s="27" t="s">
        <v>174</v>
      </c>
      <c r="B62" s="28" t="s">
        <v>1393</v>
      </c>
      <c r="C62" s="33">
        <v>600089614</v>
      </c>
      <c r="D62" s="33" t="s">
        <v>1394</v>
      </c>
      <c r="E62" s="27">
        <v>1</v>
      </c>
      <c r="F62" s="109">
        <v>3.2000000000000001E-2</v>
      </c>
      <c r="G62" s="106">
        <v>2.1000000000000001E-2</v>
      </c>
      <c r="H62" s="103">
        <v>8181</v>
      </c>
      <c r="I62" s="103">
        <v>2782</v>
      </c>
      <c r="J62" s="103">
        <v>163</v>
      </c>
      <c r="K62" s="14">
        <v>11126</v>
      </c>
    </row>
    <row r="63" spans="1:11" ht="17.100000000000001" customHeight="1" x14ac:dyDescent="0.25">
      <c r="A63" s="27" t="s">
        <v>177</v>
      </c>
      <c r="B63" s="28" t="s">
        <v>1395</v>
      </c>
      <c r="C63" s="33">
        <v>600089657</v>
      </c>
      <c r="D63" s="33" t="s">
        <v>1396</v>
      </c>
      <c r="E63" s="27">
        <v>6</v>
      </c>
      <c r="F63" s="109">
        <v>0.41899999999999998</v>
      </c>
      <c r="G63" s="106">
        <v>0.27900000000000003</v>
      </c>
      <c r="H63" s="103">
        <v>107126</v>
      </c>
      <c r="I63" s="103">
        <v>36423</v>
      </c>
      <c r="J63" s="103">
        <v>2142</v>
      </c>
      <c r="K63" s="14">
        <v>145691</v>
      </c>
    </row>
    <row r="64" spans="1:11" ht="17.100000000000001" customHeight="1" x14ac:dyDescent="0.25">
      <c r="A64" s="27" t="s">
        <v>180</v>
      </c>
      <c r="B64" s="28" t="s">
        <v>1397</v>
      </c>
      <c r="C64" s="33">
        <v>600089681</v>
      </c>
      <c r="D64" s="33" t="s">
        <v>1398</v>
      </c>
      <c r="E64" s="27">
        <v>3</v>
      </c>
      <c r="F64" s="109">
        <v>8.1000000000000003E-2</v>
      </c>
      <c r="G64" s="106">
        <v>5.3999999999999999E-2</v>
      </c>
      <c r="H64" s="103">
        <v>20709</v>
      </c>
      <c r="I64" s="103">
        <v>7041</v>
      </c>
      <c r="J64" s="103">
        <v>414</v>
      </c>
      <c r="K64" s="14">
        <v>28164</v>
      </c>
    </row>
    <row r="65" spans="1:11" ht="17.100000000000001" customHeight="1" x14ac:dyDescent="0.25">
      <c r="A65" s="27" t="s">
        <v>183</v>
      </c>
      <c r="B65" s="28" t="s">
        <v>1399</v>
      </c>
      <c r="C65" s="33">
        <v>600089690</v>
      </c>
      <c r="D65" s="33" t="s">
        <v>1400</v>
      </c>
      <c r="E65" s="27">
        <v>1</v>
      </c>
      <c r="F65" s="109">
        <v>6.5000000000000002E-2</v>
      </c>
      <c r="G65" s="106">
        <v>4.2999999999999997E-2</v>
      </c>
      <c r="H65" s="103">
        <v>16619</v>
      </c>
      <c r="I65" s="103">
        <v>5650</v>
      </c>
      <c r="J65" s="103">
        <v>332</v>
      </c>
      <c r="K65" s="14">
        <v>22601</v>
      </c>
    </row>
    <row r="66" spans="1:11" ht="17.100000000000001" customHeight="1" x14ac:dyDescent="0.25">
      <c r="A66" s="27" t="s">
        <v>186</v>
      </c>
      <c r="B66" s="28" t="s">
        <v>1401</v>
      </c>
      <c r="C66" s="33">
        <v>600089789</v>
      </c>
      <c r="D66" s="33" t="s">
        <v>1402</v>
      </c>
      <c r="E66" s="27">
        <v>1</v>
      </c>
      <c r="F66" s="109">
        <v>9.7000000000000003E-2</v>
      </c>
      <c r="G66" s="106">
        <v>6.5000000000000002E-2</v>
      </c>
      <c r="H66" s="103">
        <v>24800</v>
      </c>
      <c r="I66" s="103">
        <v>8432</v>
      </c>
      <c r="J66" s="103">
        <v>496</v>
      </c>
      <c r="K66" s="14">
        <v>33728</v>
      </c>
    </row>
    <row r="67" spans="1:11" ht="17.100000000000001" customHeight="1" x14ac:dyDescent="0.25">
      <c r="A67" s="27" t="s">
        <v>189</v>
      </c>
      <c r="B67" s="28" t="s">
        <v>1403</v>
      </c>
      <c r="C67" s="33">
        <v>600089835</v>
      </c>
      <c r="D67" s="33" t="s">
        <v>1404</v>
      </c>
      <c r="E67" s="27">
        <v>1</v>
      </c>
      <c r="F67" s="109">
        <v>0.24199999999999999</v>
      </c>
      <c r="G67" s="106">
        <v>0.161</v>
      </c>
      <c r="H67" s="103">
        <v>61872</v>
      </c>
      <c r="I67" s="103">
        <v>21036</v>
      </c>
      <c r="J67" s="103">
        <v>1237</v>
      </c>
      <c r="K67" s="14">
        <v>84145</v>
      </c>
    </row>
    <row r="68" spans="1:11" ht="17.100000000000001" customHeight="1" x14ac:dyDescent="0.25">
      <c r="A68" s="27" t="s">
        <v>192</v>
      </c>
      <c r="B68" s="28" t="s">
        <v>1405</v>
      </c>
      <c r="C68" s="33">
        <v>600089924</v>
      </c>
      <c r="D68" s="33" t="s">
        <v>1406</v>
      </c>
      <c r="E68" s="27">
        <v>1</v>
      </c>
      <c r="F68" s="109">
        <v>0.40300000000000002</v>
      </c>
      <c r="G68" s="106">
        <v>0.26900000000000002</v>
      </c>
      <c r="H68" s="103">
        <v>103035</v>
      </c>
      <c r="I68" s="103">
        <v>35032</v>
      </c>
      <c r="J68" s="103">
        <v>2060</v>
      </c>
      <c r="K68" s="14">
        <v>140127</v>
      </c>
    </row>
    <row r="69" spans="1:11" ht="17.100000000000001" customHeight="1" x14ac:dyDescent="0.25">
      <c r="A69" s="27" t="s">
        <v>195</v>
      </c>
      <c r="B69" s="28" t="s">
        <v>1407</v>
      </c>
      <c r="C69" s="33">
        <v>600089991</v>
      </c>
      <c r="D69" s="33" t="s">
        <v>1408</v>
      </c>
      <c r="E69" s="27">
        <v>2</v>
      </c>
      <c r="F69" s="109">
        <v>0.80600000000000005</v>
      </c>
      <c r="G69" s="106">
        <v>0.53700000000000003</v>
      </c>
      <c r="H69" s="103">
        <v>206070</v>
      </c>
      <c r="I69" s="103">
        <v>70064</v>
      </c>
      <c r="J69" s="103">
        <v>4121</v>
      </c>
      <c r="K69" s="14">
        <v>280255</v>
      </c>
    </row>
    <row r="70" spans="1:11" ht="17.100000000000001" customHeight="1" x14ac:dyDescent="0.25">
      <c r="A70" s="27" t="s">
        <v>198</v>
      </c>
      <c r="B70" s="28" t="s">
        <v>1409</v>
      </c>
      <c r="C70" s="33">
        <v>600090043</v>
      </c>
      <c r="D70" s="33" t="s">
        <v>1410</v>
      </c>
      <c r="E70" s="27">
        <v>1</v>
      </c>
      <c r="F70" s="109">
        <v>0.28999999999999998</v>
      </c>
      <c r="G70" s="106">
        <v>0.193</v>
      </c>
      <c r="H70" s="103">
        <v>74144</v>
      </c>
      <c r="I70" s="103">
        <v>25209</v>
      </c>
      <c r="J70" s="103">
        <v>1482</v>
      </c>
      <c r="K70" s="14">
        <v>100835</v>
      </c>
    </row>
    <row r="71" spans="1:11" ht="17.100000000000001" customHeight="1" x14ac:dyDescent="0.25">
      <c r="A71" s="27" t="s">
        <v>201</v>
      </c>
      <c r="B71" s="28" t="s">
        <v>1411</v>
      </c>
      <c r="C71" s="33">
        <v>600090094</v>
      </c>
      <c r="D71" s="33" t="s">
        <v>1412</v>
      </c>
      <c r="E71" s="27">
        <v>1</v>
      </c>
      <c r="F71" s="109">
        <v>0.22500000000000001</v>
      </c>
      <c r="G71" s="106">
        <v>0.15</v>
      </c>
      <c r="H71" s="103">
        <v>57526</v>
      </c>
      <c r="I71" s="103">
        <v>19559</v>
      </c>
      <c r="J71" s="103">
        <v>1150</v>
      </c>
      <c r="K71" s="14">
        <v>78235</v>
      </c>
    </row>
    <row r="72" spans="1:11" ht="17.100000000000001" customHeight="1" x14ac:dyDescent="0.25">
      <c r="A72" s="27" t="s">
        <v>204</v>
      </c>
      <c r="B72" s="28" t="s">
        <v>1413</v>
      </c>
      <c r="C72" s="33">
        <v>600090191</v>
      </c>
      <c r="D72" s="33" t="s">
        <v>1414</v>
      </c>
      <c r="E72" s="27">
        <v>1</v>
      </c>
      <c r="F72" s="109">
        <v>0.21</v>
      </c>
      <c r="G72" s="106">
        <v>0.14000000000000001</v>
      </c>
      <c r="H72" s="103">
        <v>53691</v>
      </c>
      <c r="I72" s="103">
        <v>18255</v>
      </c>
      <c r="J72" s="103">
        <v>1073</v>
      </c>
      <c r="K72" s="14">
        <v>73019</v>
      </c>
    </row>
    <row r="73" spans="1:11" ht="17.100000000000001" customHeight="1" x14ac:dyDescent="0.25">
      <c r="A73" s="27" t="s">
        <v>207</v>
      </c>
      <c r="B73" s="28" t="s">
        <v>1415</v>
      </c>
      <c r="C73" s="33">
        <v>600090337</v>
      </c>
      <c r="D73" s="33" t="s">
        <v>1416</v>
      </c>
      <c r="E73" s="27">
        <v>1</v>
      </c>
      <c r="F73" s="109">
        <v>0.161</v>
      </c>
      <c r="G73" s="106">
        <v>0.107</v>
      </c>
      <c r="H73" s="103">
        <v>41163</v>
      </c>
      <c r="I73" s="103">
        <v>13995</v>
      </c>
      <c r="J73" s="103">
        <v>823</v>
      </c>
      <c r="K73" s="14">
        <v>55981</v>
      </c>
    </row>
    <row r="74" spans="1:11" ht="17.100000000000001" customHeight="1" x14ac:dyDescent="0.25">
      <c r="A74" s="27" t="s">
        <v>210</v>
      </c>
      <c r="B74" s="28" t="s">
        <v>1417</v>
      </c>
      <c r="C74" s="33">
        <v>600090345</v>
      </c>
      <c r="D74" s="33" t="s">
        <v>1418</v>
      </c>
      <c r="E74" s="27">
        <v>2</v>
      </c>
      <c r="F74" s="109">
        <v>0.80600000000000005</v>
      </c>
      <c r="G74" s="106">
        <v>0.53700000000000003</v>
      </c>
      <c r="H74" s="103">
        <v>206070</v>
      </c>
      <c r="I74" s="103">
        <v>70064</v>
      </c>
      <c r="J74" s="103">
        <v>4121</v>
      </c>
      <c r="K74" s="14">
        <v>280255</v>
      </c>
    </row>
    <row r="75" spans="1:11" ht="17.100000000000001" customHeight="1" x14ac:dyDescent="0.25">
      <c r="A75" s="27" t="s">
        <v>213</v>
      </c>
      <c r="B75" s="28" t="s">
        <v>1419</v>
      </c>
      <c r="C75" s="33">
        <v>650039483</v>
      </c>
      <c r="D75" s="33" t="s">
        <v>1420</v>
      </c>
      <c r="E75" s="27">
        <v>2</v>
      </c>
      <c r="F75" s="109">
        <v>0.80600000000000005</v>
      </c>
      <c r="G75" s="106">
        <v>0.53700000000000003</v>
      </c>
      <c r="H75" s="103">
        <v>206070</v>
      </c>
      <c r="I75" s="103">
        <v>70064</v>
      </c>
      <c r="J75" s="103">
        <v>4121</v>
      </c>
      <c r="K75" s="14">
        <v>280255</v>
      </c>
    </row>
    <row r="76" spans="1:11" ht="17.100000000000001" customHeight="1" x14ac:dyDescent="0.25">
      <c r="A76" s="27" t="s">
        <v>216</v>
      </c>
      <c r="B76" s="28" t="s">
        <v>1421</v>
      </c>
      <c r="C76" s="33">
        <v>669000116</v>
      </c>
      <c r="D76" s="33" t="s">
        <v>1422</v>
      </c>
      <c r="E76" s="27">
        <v>3</v>
      </c>
      <c r="F76" s="109">
        <v>8.8999999999999996E-2</v>
      </c>
      <c r="G76" s="106">
        <v>5.8999999999999997E-2</v>
      </c>
      <c r="H76" s="103">
        <v>22755</v>
      </c>
      <c r="I76" s="103">
        <v>7737</v>
      </c>
      <c r="J76" s="103">
        <v>455</v>
      </c>
      <c r="K76" s="14">
        <v>30947</v>
      </c>
    </row>
    <row r="77" spans="1:11" ht="17.100000000000001" customHeight="1" x14ac:dyDescent="0.25">
      <c r="A77" s="27" t="s">
        <v>219</v>
      </c>
      <c r="B77" s="28" t="s">
        <v>1423</v>
      </c>
      <c r="C77" s="33">
        <v>691007152</v>
      </c>
      <c r="D77" s="33" t="s">
        <v>1424</v>
      </c>
      <c r="E77" s="27">
        <v>1</v>
      </c>
      <c r="F77" s="109">
        <v>0.28999999999999998</v>
      </c>
      <c r="G77" s="106">
        <v>0.193</v>
      </c>
      <c r="H77" s="103">
        <v>74144</v>
      </c>
      <c r="I77" s="103">
        <v>25209</v>
      </c>
      <c r="J77" s="103">
        <v>1482</v>
      </c>
      <c r="K77" s="14">
        <v>100835</v>
      </c>
    </row>
    <row r="78" spans="1:11" ht="17.100000000000001" customHeight="1" x14ac:dyDescent="0.25">
      <c r="A78" s="27" t="s">
        <v>222</v>
      </c>
      <c r="B78" s="28" t="s">
        <v>1425</v>
      </c>
      <c r="C78" s="33">
        <v>600099563</v>
      </c>
      <c r="D78" s="33" t="s">
        <v>1426</v>
      </c>
      <c r="E78" s="27">
        <v>2</v>
      </c>
      <c r="F78" s="109">
        <v>0.5</v>
      </c>
      <c r="G78" s="106">
        <v>0.33300000000000002</v>
      </c>
      <c r="H78" s="103">
        <v>127835</v>
      </c>
      <c r="I78" s="103">
        <v>43464</v>
      </c>
      <c r="J78" s="103">
        <v>2556</v>
      </c>
      <c r="K78" s="14">
        <v>173855</v>
      </c>
    </row>
    <row r="79" spans="1:11" ht="17.100000000000001" customHeight="1" x14ac:dyDescent="0.25">
      <c r="A79" s="27" t="s">
        <v>225</v>
      </c>
      <c r="B79" s="28" t="s">
        <v>1427</v>
      </c>
      <c r="C79" s="33">
        <v>600099571</v>
      </c>
      <c r="D79" s="33" t="s">
        <v>1428</v>
      </c>
      <c r="E79" s="27">
        <v>1</v>
      </c>
      <c r="F79" s="109">
        <v>0.40300000000000002</v>
      </c>
      <c r="G79" s="106">
        <v>0.26900000000000002</v>
      </c>
      <c r="H79" s="103">
        <v>103035</v>
      </c>
      <c r="I79" s="103">
        <v>35032</v>
      </c>
      <c r="J79" s="103">
        <v>2060</v>
      </c>
      <c r="K79" s="14">
        <v>140127</v>
      </c>
    </row>
    <row r="80" spans="1:11" ht="17.100000000000001" customHeight="1" x14ac:dyDescent="0.25">
      <c r="A80" s="27" t="s">
        <v>228</v>
      </c>
      <c r="B80" s="28" t="s">
        <v>1429</v>
      </c>
      <c r="C80" s="33">
        <v>600099679</v>
      </c>
      <c r="D80" s="33" t="s">
        <v>1430</v>
      </c>
      <c r="E80" s="27">
        <v>1</v>
      </c>
      <c r="F80" s="109">
        <v>0.21</v>
      </c>
      <c r="G80" s="106">
        <v>0.14000000000000001</v>
      </c>
      <c r="H80" s="103">
        <v>53691</v>
      </c>
      <c r="I80" s="103">
        <v>18255</v>
      </c>
      <c r="J80" s="103">
        <v>1073</v>
      </c>
      <c r="K80" s="14">
        <v>73019</v>
      </c>
    </row>
    <row r="81" spans="1:11" ht="17.100000000000001" customHeight="1" x14ac:dyDescent="0.25">
      <c r="A81" s="27" t="s">
        <v>231</v>
      </c>
      <c r="B81" s="28" t="s">
        <v>1431</v>
      </c>
      <c r="C81" s="33">
        <v>600099920</v>
      </c>
      <c r="D81" s="33" t="s">
        <v>1432</v>
      </c>
      <c r="E81" s="27">
        <v>1</v>
      </c>
      <c r="F81" s="109">
        <v>0.21</v>
      </c>
      <c r="G81" s="106">
        <v>0.14000000000000001</v>
      </c>
      <c r="H81" s="103">
        <v>53691</v>
      </c>
      <c r="I81" s="103">
        <v>18255</v>
      </c>
      <c r="J81" s="103">
        <v>1073</v>
      </c>
      <c r="K81" s="14">
        <v>73019</v>
      </c>
    </row>
    <row r="82" spans="1:11" ht="17.100000000000001" customHeight="1" x14ac:dyDescent="0.25">
      <c r="A82" s="27" t="s">
        <v>234</v>
      </c>
      <c r="B82" s="28" t="s">
        <v>1433</v>
      </c>
      <c r="C82" s="33">
        <v>600099946</v>
      </c>
      <c r="D82" s="33" t="s">
        <v>1434</v>
      </c>
      <c r="E82" s="27">
        <v>2</v>
      </c>
      <c r="F82" s="109">
        <v>0.80600000000000005</v>
      </c>
      <c r="G82" s="106">
        <v>0.53700000000000003</v>
      </c>
      <c r="H82" s="103">
        <v>206070</v>
      </c>
      <c r="I82" s="103">
        <v>70064</v>
      </c>
      <c r="J82" s="103">
        <v>4121</v>
      </c>
      <c r="K82" s="14">
        <v>280255</v>
      </c>
    </row>
    <row r="83" spans="1:11" ht="17.100000000000001" customHeight="1" x14ac:dyDescent="0.25">
      <c r="A83" s="27" t="s">
        <v>237</v>
      </c>
      <c r="B83" s="28" t="s">
        <v>1435</v>
      </c>
      <c r="C83" s="33">
        <v>600100138</v>
      </c>
      <c r="D83" s="33" t="s">
        <v>1436</v>
      </c>
      <c r="E83" s="27">
        <v>2</v>
      </c>
      <c r="F83" s="109">
        <v>0.5</v>
      </c>
      <c r="G83" s="106">
        <v>0.33300000000000002</v>
      </c>
      <c r="H83" s="103">
        <v>127835</v>
      </c>
      <c r="I83" s="103">
        <v>43464</v>
      </c>
      <c r="J83" s="103">
        <v>2556</v>
      </c>
      <c r="K83" s="14">
        <v>173855</v>
      </c>
    </row>
    <row r="84" spans="1:11" ht="17.100000000000001" customHeight="1" x14ac:dyDescent="0.25">
      <c r="A84" s="27" t="s">
        <v>240</v>
      </c>
      <c r="B84" s="28" t="s">
        <v>1437</v>
      </c>
      <c r="C84" s="33">
        <v>600100723</v>
      </c>
      <c r="D84" s="33" t="s">
        <v>1438</v>
      </c>
      <c r="E84" s="27">
        <v>1</v>
      </c>
      <c r="F84" s="109">
        <v>0.24199999999999999</v>
      </c>
      <c r="G84" s="106">
        <v>0.161</v>
      </c>
      <c r="H84" s="103">
        <v>61872</v>
      </c>
      <c r="I84" s="103">
        <v>21036</v>
      </c>
      <c r="J84" s="103">
        <v>1237</v>
      </c>
      <c r="K84" s="14">
        <v>84145</v>
      </c>
    </row>
    <row r="85" spans="1:11" ht="17.100000000000001" customHeight="1" x14ac:dyDescent="0.25">
      <c r="A85" s="27" t="s">
        <v>243</v>
      </c>
      <c r="B85" s="28" t="s">
        <v>1439</v>
      </c>
      <c r="C85" s="33">
        <v>650045629</v>
      </c>
      <c r="D85" s="33" t="s">
        <v>1440</v>
      </c>
      <c r="E85" s="27">
        <v>1</v>
      </c>
      <c r="F85" s="109">
        <v>0.40300000000000002</v>
      </c>
      <c r="G85" s="106">
        <v>0.26900000000000002</v>
      </c>
      <c r="H85" s="103">
        <v>103035</v>
      </c>
      <c r="I85" s="103">
        <v>35032</v>
      </c>
      <c r="J85" s="103">
        <v>2060</v>
      </c>
      <c r="K85" s="14">
        <v>140127</v>
      </c>
    </row>
    <row r="86" spans="1:11" ht="17.100000000000001" customHeight="1" x14ac:dyDescent="0.25">
      <c r="A86" s="27" t="s">
        <v>246</v>
      </c>
      <c r="B86" s="28" t="s">
        <v>1441</v>
      </c>
      <c r="C86" s="33">
        <v>650046293</v>
      </c>
      <c r="D86" s="33" t="s">
        <v>1442</v>
      </c>
      <c r="E86" s="27">
        <v>1</v>
      </c>
      <c r="F86" s="109">
        <v>0.371</v>
      </c>
      <c r="G86" s="106">
        <v>0.247</v>
      </c>
      <c r="H86" s="103">
        <v>94854</v>
      </c>
      <c r="I86" s="103">
        <v>32250</v>
      </c>
      <c r="J86" s="103">
        <v>1897</v>
      </c>
      <c r="K86" s="14">
        <v>129001</v>
      </c>
    </row>
    <row r="87" spans="1:11" ht="17.100000000000001" customHeight="1" x14ac:dyDescent="0.25">
      <c r="A87" s="27" t="s">
        <v>249</v>
      </c>
      <c r="B87" s="28" t="s">
        <v>1443</v>
      </c>
      <c r="C87" s="33">
        <v>650049969</v>
      </c>
      <c r="D87" s="33" t="s">
        <v>1444</v>
      </c>
      <c r="E87" s="27">
        <v>2</v>
      </c>
      <c r="F87" s="109">
        <v>0.309</v>
      </c>
      <c r="G87" s="106">
        <v>0.20599999999999999</v>
      </c>
      <c r="H87" s="103">
        <v>79002</v>
      </c>
      <c r="I87" s="103">
        <v>26861</v>
      </c>
      <c r="J87" s="103">
        <v>1580</v>
      </c>
      <c r="K87" s="14">
        <v>107443</v>
      </c>
    </row>
    <row r="88" spans="1:11" ht="17.100000000000001" customHeight="1" x14ac:dyDescent="0.25">
      <c r="A88" s="27" t="s">
        <v>252</v>
      </c>
      <c r="B88" s="28" t="s">
        <v>1445</v>
      </c>
      <c r="C88" s="33">
        <v>600103358</v>
      </c>
      <c r="D88" s="33" t="s">
        <v>1446</v>
      </c>
      <c r="E88" s="27">
        <v>1</v>
      </c>
      <c r="F88" s="109">
        <v>0.21</v>
      </c>
      <c r="G88" s="106">
        <v>0.14000000000000001</v>
      </c>
      <c r="H88" s="103">
        <v>53691</v>
      </c>
      <c r="I88" s="103">
        <v>18255</v>
      </c>
      <c r="J88" s="103">
        <v>1073</v>
      </c>
      <c r="K88" s="14">
        <v>73019</v>
      </c>
    </row>
    <row r="89" spans="1:11" ht="17.100000000000001" customHeight="1" x14ac:dyDescent="0.25">
      <c r="A89" s="27" t="s">
        <v>255</v>
      </c>
      <c r="B89" s="28" t="s">
        <v>1447</v>
      </c>
      <c r="C89" s="33">
        <v>600103366</v>
      </c>
      <c r="D89" s="33" t="s">
        <v>1448</v>
      </c>
      <c r="E89" s="27">
        <v>1</v>
      </c>
      <c r="F89" s="109">
        <v>0.21</v>
      </c>
      <c r="G89" s="106">
        <v>0.14000000000000001</v>
      </c>
      <c r="H89" s="103">
        <v>53691</v>
      </c>
      <c r="I89" s="103">
        <v>18255</v>
      </c>
      <c r="J89" s="103">
        <v>1073</v>
      </c>
      <c r="K89" s="14">
        <v>73019</v>
      </c>
    </row>
    <row r="90" spans="1:11" ht="17.100000000000001" customHeight="1" x14ac:dyDescent="0.25">
      <c r="A90" s="27" t="s">
        <v>258</v>
      </c>
      <c r="B90" s="28" t="s">
        <v>1449</v>
      </c>
      <c r="C90" s="33">
        <v>600103374</v>
      </c>
      <c r="D90" s="33" t="s">
        <v>1450</v>
      </c>
      <c r="E90" s="27">
        <v>4</v>
      </c>
      <c r="F90" s="109">
        <v>1.35</v>
      </c>
      <c r="G90" s="106">
        <v>0.9</v>
      </c>
      <c r="H90" s="103">
        <v>345155</v>
      </c>
      <c r="I90" s="103">
        <v>117353</v>
      </c>
      <c r="J90" s="103">
        <v>6903</v>
      </c>
      <c r="K90" s="14">
        <v>469411</v>
      </c>
    </row>
    <row r="91" spans="1:11" ht="17.100000000000001" customHeight="1" x14ac:dyDescent="0.25">
      <c r="A91" s="27" t="s">
        <v>261</v>
      </c>
      <c r="B91" s="28" t="s">
        <v>1451</v>
      </c>
      <c r="C91" s="33">
        <v>600103871</v>
      </c>
      <c r="D91" s="33" t="s">
        <v>1452</v>
      </c>
      <c r="E91" s="27">
        <v>3</v>
      </c>
      <c r="F91" s="109">
        <v>3.2000000000000001E-2</v>
      </c>
      <c r="G91" s="106">
        <v>2.1000000000000001E-2</v>
      </c>
      <c r="H91" s="103">
        <v>8181</v>
      </c>
      <c r="I91" s="103">
        <v>2782</v>
      </c>
      <c r="J91" s="103">
        <v>163</v>
      </c>
      <c r="K91" s="14">
        <v>11126</v>
      </c>
    </row>
    <row r="92" spans="1:11" ht="17.100000000000001" customHeight="1" x14ac:dyDescent="0.25">
      <c r="A92" s="27" t="s">
        <v>264</v>
      </c>
      <c r="B92" s="28" t="s">
        <v>1453</v>
      </c>
      <c r="C92" s="33">
        <v>600103943</v>
      </c>
      <c r="D92" s="33" t="s">
        <v>1454</v>
      </c>
      <c r="E92" s="27">
        <v>2</v>
      </c>
      <c r="F92" s="109">
        <v>0.71</v>
      </c>
      <c r="G92" s="106">
        <v>0.47299999999999998</v>
      </c>
      <c r="H92" s="103">
        <v>181526</v>
      </c>
      <c r="I92" s="103">
        <v>61719</v>
      </c>
      <c r="J92" s="103">
        <v>3630</v>
      </c>
      <c r="K92" s="14">
        <v>246875</v>
      </c>
    </row>
    <row r="93" spans="1:11" ht="17.100000000000001" customHeight="1" x14ac:dyDescent="0.25">
      <c r="A93" s="27" t="s">
        <v>267</v>
      </c>
      <c r="B93" s="28" t="s">
        <v>1455</v>
      </c>
      <c r="C93" s="33">
        <v>600104001</v>
      </c>
      <c r="D93" s="33" t="s">
        <v>1456</v>
      </c>
      <c r="E93" s="27">
        <v>2</v>
      </c>
      <c r="F93" s="109">
        <v>0.61299999999999999</v>
      </c>
      <c r="G93" s="106">
        <v>0.40899999999999997</v>
      </c>
      <c r="H93" s="103">
        <v>156726</v>
      </c>
      <c r="I93" s="103">
        <v>53287</v>
      </c>
      <c r="J93" s="103">
        <v>3134</v>
      </c>
      <c r="K93" s="14">
        <v>213147</v>
      </c>
    </row>
    <row r="94" spans="1:11" ht="17.100000000000001" customHeight="1" x14ac:dyDescent="0.25">
      <c r="A94" s="27" t="s">
        <v>270</v>
      </c>
      <c r="B94" s="28" t="s">
        <v>1457</v>
      </c>
      <c r="C94" s="33">
        <v>600104524</v>
      </c>
      <c r="D94" s="33" t="s">
        <v>1458</v>
      </c>
      <c r="E94" s="27">
        <v>1</v>
      </c>
      <c r="F94" s="109">
        <v>0.25</v>
      </c>
      <c r="G94" s="106">
        <v>0.16700000000000001</v>
      </c>
      <c r="H94" s="103">
        <v>63918</v>
      </c>
      <c r="I94" s="103">
        <v>21732</v>
      </c>
      <c r="J94" s="103">
        <v>1278</v>
      </c>
      <c r="K94" s="14">
        <v>86928</v>
      </c>
    </row>
    <row r="95" spans="1:11" ht="17.100000000000001" customHeight="1" x14ac:dyDescent="0.25">
      <c r="A95" s="27" t="s">
        <v>273</v>
      </c>
      <c r="B95" s="28" t="s">
        <v>1459</v>
      </c>
      <c r="C95" s="33">
        <v>600104851</v>
      </c>
      <c r="D95" s="33" t="s">
        <v>1460</v>
      </c>
      <c r="E95" s="27">
        <v>1</v>
      </c>
      <c r="F95" s="109">
        <v>1.6E-2</v>
      </c>
      <c r="G95" s="106">
        <v>1.0999999999999999E-2</v>
      </c>
      <c r="H95" s="103">
        <v>4091</v>
      </c>
      <c r="I95" s="103">
        <v>1391</v>
      </c>
      <c r="J95" s="103">
        <v>81</v>
      </c>
      <c r="K95" s="14">
        <v>5563</v>
      </c>
    </row>
    <row r="96" spans="1:11" ht="18" customHeight="1" x14ac:dyDescent="0.25">
      <c r="A96" s="27" t="s">
        <v>276</v>
      </c>
      <c r="B96" s="28" t="s">
        <v>1461</v>
      </c>
      <c r="C96" s="33">
        <v>650024231</v>
      </c>
      <c r="D96" s="33" t="s">
        <v>1462</v>
      </c>
      <c r="E96" s="27">
        <v>2</v>
      </c>
      <c r="F96" s="109">
        <v>0.33800000000000002</v>
      </c>
      <c r="G96" s="106">
        <v>0.22500000000000001</v>
      </c>
      <c r="H96" s="103">
        <v>86417</v>
      </c>
      <c r="I96" s="103">
        <v>29382</v>
      </c>
      <c r="J96" s="103">
        <v>1728</v>
      </c>
      <c r="K96" s="14">
        <v>117527</v>
      </c>
    </row>
    <row r="97" spans="1:11" ht="17.100000000000001" customHeight="1" x14ac:dyDescent="0.25">
      <c r="A97" s="27" t="s">
        <v>279</v>
      </c>
      <c r="B97" s="28" t="s">
        <v>1463</v>
      </c>
      <c r="C97" s="33">
        <v>650025415</v>
      </c>
      <c r="D97" s="33" t="s">
        <v>1464</v>
      </c>
      <c r="E97" s="27">
        <v>1</v>
      </c>
      <c r="F97" s="109">
        <v>0.24199999999999999</v>
      </c>
      <c r="G97" s="106">
        <v>0.161</v>
      </c>
      <c r="H97" s="103">
        <v>61872</v>
      </c>
      <c r="I97" s="103">
        <v>21036</v>
      </c>
      <c r="J97" s="103">
        <v>1237</v>
      </c>
      <c r="K97" s="14">
        <v>84145</v>
      </c>
    </row>
    <row r="98" spans="1:11" ht="17.100000000000001" customHeight="1" x14ac:dyDescent="0.25">
      <c r="A98" s="27" t="s">
        <v>282</v>
      </c>
      <c r="B98" s="28" t="s">
        <v>1465</v>
      </c>
      <c r="C98" s="33">
        <v>650047702</v>
      </c>
      <c r="D98" s="33" t="s">
        <v>1466</v>
      </c>
      <c r="E98" s="27">
        <v>1</v>
      </c>
      <c r="F98" s="109">
        <v>0.24199999999999999</v>
      </c>
      <c r="G98" s="106">
        <v>0.161</v>
      </c>
      <c r="H98" s="103">
        <v>61872</v>
      </c>
      <c r="I98" s="103">
        <v>21036</v>
      </c>
      <c r="J98" s="103">
        <v>1237</v>
      </c>
      <c r="K98" s="14">
        <v>84145</v>
      </c>
    </row>
    <row r="99" spans="1:11" ht="17.100000000000001" customHeight="1" x14ac:dyDescent="0.25">
      <c r="A99" s="27" t="s">
        <v>285</v>
      </c>
      <c r="B99" s="28" t="s">
        <v>1467</v>
      </c>
      <c r="C99" s="33">
        <v>600103463</v>
      </c>
      <c r="D99" s="33" t="s">
        <v>1468</v>
      </c>
      <c r="E99" s="27">
        <v>2</v>
      </c>
      <c r="F99" s="109">
        <v>0.80600000000000005</v>
      </c>
      <c r="G99" s="106">
        <v>0.53700000000000003</v>
      </c>
      <c r="H99" s="103">
        <v>206070</v>
      </c>
      <c r="I99" s="103">
        <v>70064</v>
      </c>
      <c r="J99" s="103">
        <v>4121</v>
      </c>
      <c r="K99" s="14">
        <v>280255</v>
      </c>
    </row>
    <row r="100" spans="1:11" ht="17.100000000000001" customHeight="1" x14ac:dyDescent="0.25">
      <c r="A100" s="27" t="s">
        <v>288</v>
      </c>
      <c r="B100" s="28" t="s">
        <v>1469</v>
      </c>
      <c r="C100" s="33">
        <v>600103641</v>
      </c>
      <c r="D100" s="33" t="s">
        <v>1470</v>
      </c>
      <c r="E100" s="27">
        <v>1</v>
      </c>
      <c r="F100" s="109">
        <v>8.1000000000000003E-2</v>
      </c>
      <c r="G100" s="106">
        <v>5.3999999999999999E-2</v>
      </c>
      <c r="H100" s="103">
        <v>20709</v>
      </c>
      <c r="I100" s="103">
        <v>7041</v>
      </c>
      <c r="J100" s="103">
        <v>414</v>
      </c>
      <c r="K100" s="14">
        <v>28164</v>
      </c>
    </row>
    <row r="101" spans="1:11" ht="17.100000000000001" customHeight="1" x14ac:dyDescent="0.25">
      <c r="A101" s="27" t="s">
        <v>480</v>
      </c>
      <c r="B101" s="28" t="s">
        <v>1471</v>
      </c>
      <c r="C101" s="33">
        <v>600103714</v>
      </c>
      <c r="D101" s="33" t="s">
        <v>1472</v>
      </c>
      <c r="E101" s="27">
        <v>1</v>
      </c>
      <c r="F101" s="109">
        <v>0.15</v>
      </c>
      <c r="G101" s="106">
        <v>0.1</v>
      </c>
      <c r="H101" s="103">
        <v>38351</v>
      </c>
      <c r="I101" s="103">
        <v>13039</v>
      </c>
      <c r="J101" s="103">
        <v>767</v>
      </c>
      <c r="K101" s="14">
        <v>52157</v>
      </c>
    </row>
    <row r="102" spans="1:11" ht="17.100000000000001" customHeight="1" x14ac:dyDescent="0.25">
      <c r="A102" s="27" t="s">
        <v>482</v>
      </c>
      <c r="B102" s="28" t="s">
        <v>1473</v>
      </c>
      <c r="C102" s="33">
        <v>600103722</v>
      </c>
      <c r="D102" s="33" t="s">
        <v>1474</v>
      </c>
      <c r="E102" s="27">
        <v>2</v>
      </c>
      <c r="F102" s="109">
        <v>0.80600000000000005</v>
      </c>
      <c r="G102" s="106">
        <v>0.53700000000000003</v>
      </c>
      <c r="H102" s="103">
        <v>206070</v>
      </c>
      <c r="I102" s="103">
        <v>70064</v>
      </c>
      <c r="J102" s="103">
        <v>4121</v>
      </c>
      <c r="K102" s="14">
        <v>280255</v>
      </c>
    </row>
    <row r="103" spans="1:11" ht="17.100000000000001" customHeight="1" x14ac:dyDescent="0.25">
      <c r="A103" s="27" t="s">
        <v>484</v>
      </c>
      <c r="B103" s="28" t="s">
        <v>1475</v>
      </c>
      <c r="C103" s="33">
        <v>600103854</v>
      </c>
      <c r="D103" s="33" t="s">
        <v>1476</v>
      </c>
      <c r="E103" s="27">
        <v>1</v>
      </c>
      <c r="F103" s="109">
        <v>0.25</v>
      </c>
      <c r="G103" s="106">
        <v>0.16700000000000001</v>
      </c>
      <c r="H103" s="103">
        <v>63918</v>
      </c>
      <c r="I103" s="103">
        <v>21732</v>
      </c>
      <c r="J103" s="103">
        <v>1278</v>
      </c>
      <c r="K103" s="14">
        <v>86928</v>
      </c>
    </row>
    <row r="104" spans="1:11" ht="17.100000000000001" customHeight="1" x14ac:dyDescent="0.25">
      <c r="A104" s="27" t="s">
        <v>486</v>
      </c>
      <c r="B104" s="28" t="s">
        <v>1477</v>
      </c>
      <c r="C104" s="33">
        <v>600103897</v>
      </c>
      <c r="D104" s="33" t="s">
        <v>1478</v>
      </c>
      <c r="E104" s="27">
        <v>1</v>
      </c>
      <c r="F104" s="109">
        <v>6.5000000000000002E-2</v>
      </c>
      <c r="G104" s="106">
        <v>4.2999999999999997E-2</v>
      </c>
      <c r="H104" s="103">
        <v>16619</v>
      </c>
      <c r="I104" s="103">
        <v>5650</v>
      </c>
      <c r="J104" s="103">
        <v>332</v>
      </c>
      <c r="K104" s="14">
        <v>22601</v>
      </c>
    </row>
    <row r="105" spans="1:11" ht="17.100000000000001" customHeight="1" x14ac:dyDescent="0.25">
      <c r="A105" s="27" t="s">
        <v>488</v>
      </c>
      <c r="B105" s="28" t="s">
        <v>1479</v>
      </c>
      <c r="C105" s="33">
        <v>650051807</v>
      </c>
      <c r="D105" s="33" t="s">
        <v>1480</v>
      </c>
      <c r="E105" s="27">
        <v>1</v>
      </c>
      <c r="F105" s="109">
        <v>0.10199999999999999</v>
      </c>
      <c r="G105" s="106">
        <v>6.8000000000000005E-2</v>
      </c>
      <c r="H105" s="103">
        <v>26078</v>
      </c>
      <c r="I105" s="103">
        <v>8867</v>
      </c>
      <c r="J105" s="103">
        <v>521</v>
      </c>
      <c r="K105" s="14">
        <v>35466</v>
      </c>
    </row>
    <row r="106" spans="1:11" ht="17.100000000000001" customHeight="1" x14ac:dyDescent="0.25">
      <c r="A106" s="27" t="s">
        <v>490</v>
      </c>
      <c r="B106" s="28" t="s">
        <v>1481</v>
      </c>
      <c r="C106" s="33">
        <v>600095291</v>
      </c>
      <c r="D106" s="33" t="s">
        <v>1482</v>
      </c>
      <c r="E106" s="27">
        <v>2</v>
      </c>
      <c r="F106" s="109">
        <v>0.40300000000000002</v>
      </c>
      <c r="G106" s="106">
        <v>0.26900000000000002</v>
      </c>
      <c r="H106" s="103">
        <v>103035</v>
      </c>
      <c r="I106" s="103">
        <v>35032</v>
      </c>
      <c r="J106" s="103">
        <v>2060</v>
      </c>
      <c r="K106" s="14">
        <v>140127</v>
      </c>
    </row>
    <row r="107" spans="1:11" ht="17.100000000000001" customHeight="1" x14ac:dyDescent="0.25">
      <c r="A107" s="27" t="s">
        <v>492</v>
      </c>
      <c r="B107" s="28" t="s">
        <v>1483</v>
      </c>
      <c r="C107" s="33">
        <v>600095304</v>
      </c>
      <c r="D107" s="33" t="s">
        <v>1484</v>
      </c>
      <c r="E107" s="27">
        <v>1</v>
      </c>
      <c r="F107" s="109">
        <v>0.24399999999999999</v>
      </c>
      <c r="G107" s="106">
        <v>0.16300000000000001</v>
      </c>
      <c r="H107" s="103">
        <v>62384</v>
      </c>
      <c r="I107" s="103">
        <v>21211</v>
      </c>
      <c r="J107" s="103">
        <v>1247</v>
      </c>
      <c r="K107" s="14">
        <v>84842</v>
      </c>
    </row>
    <row r="108" spans="1:11" ht="17.100000000000001" customHeight="1" x14ac:dyDescent="0.25">
      <c r="A108" s="27" t="s">
        <v>494</v>
      </c>
      <c r="B108" s="28" t="s">
        <v>1485</v>
      </c>
      <c r="C108" s="33">
        <v>600095398</v>
      </c>
      <c r="D108" s="33" t="s">
        <v>1486</v>
      </c>
      <c r="E108" s="27">
        <v>2</v>
      </c>
      <c r="F108" s="109">
        <v>0.45200000000000001</v>
      </c>
      <c r="G108" s="106">
        <v>0.30099999999999999</v>
      </c>
      <c r="H108" s="103">
        <v>115563</v>
      </c>
      <c r="I108" s="103">
        <v>39291</v>
      </c>
      <c r="J108" s="103">
        <v>2311</v>
      </c>
      <c r="K108" s="14">
        <v>157165</v>
      </c>
    </row>
    <row r="109" spans="1:11" ht="17.100000000000001" customHeight="1" x14ac:dyDescent="0.25">
      <c r="A109" s="27" t="s">
        <v>496</v>
      </c>
      <c r="B109" s="28" t="s">
        <v>1487</v>
      </c>
      <c r="C109" s="33">
        <v>600095428</v>
      </c>
      <c r="D109" s="33" t="s">
        <v>1488</v>
      </c>
      <c r="E109" s="27">
        <v>1</v>
      </c>
      <c r="F109" s="109">
        <v>0.08</v>
      </c>
      <c r="G109" s="106">
        <v>5.2999999999999999E-2</v>
      </c>
      <c r="H109" s="103">
        <v>20454</v>
      </c>
      <c r="I109" s="103">
        <v>6954</v>
      </c>
      <c r="J109" s="103">
        <v>409</v>
      </c>
      <c r="K109" s="14">
        <v>27817</v>
      </c>
    </row>
    <row r="110" spans="1:11" ht="17.100000000000001" customHeight="1" x14ac:dyDescent="0.25">
      <c r="A110" s="27" t="s">
        <v>498</v>
      </c>
      <c r="B110" s="28" t="s">
        <v>1489</v>
      </c>
      <c r="C110" s="33">
        <v>600095436</v>
      </c>
      <c r="D110" s="33" t="s">
        <v>1490</v>
      </c>
      <c r="E110" s="27">
        <v>2</v>
      </c>
      <c r="F110" s="109">
        <v>0.80600000000000005</v>
      </c>
      <c r="G110" s="106">
        <v>0.53700000000000003</v>
      </c>
      <c r="H110" s="103">
        <v>206070</v>
      </c>
      <c r="I110" s="103">
        <v>70064</v>
      </c>
      <c r="J110" s="103">
        <v>4121</v>
      </c>
      <c r="K110" s="14">
        <v>280255</v>
      </c>
    </row>
    <row r="111" spans="1:11" ht="17.100000000000001" customHeight="1" x14ac:dyDescent="0.25">
      <c r="A111" s="27" t="s">
        <v>501</v>
      </c>
      <c r="B111" s="28" t="s">
        <v>1491</v>
      </c>
      <c r="C111" s="33">
        <v>600095487</v>
      </c>
      <c r="D111" s="33" t="s">
        <v>1492</v>
      </c>
      <c r="E111" s="27">
        <v>1</v>
      </c>
      <c r="F111" s="109">
        <v>6.5000000000000002E-2</v>
      </c>
      <c r="G111" s="106">
        <v>4.2999999999999997E-2</v>
      </c>
      <c r="H111" s="103">
        <v>16619</v>
      </c>
      <c r="I111" s="103">
        <v>5650</v>
      </c>
      <c r="J111" s="103">
        <v>332</v>
      </c>
      <c r="K111" s="14">
        <v>22601</v>
      </c>
    </row>
    <row r="112" spans="1:11" ht="17.100000000000001" customHeight="1" x14ac:dyDescent="0.25">
      <c r="A112" s="27" t="s">
        <v>504</v>
      </c>
      <c r="B112" s="28" t="s">
        <v>1493</v>
      </c>
      <c r="C112" s="33">
        <v>600095495</v>
      </c>
      <c r="D112" s="33" t="s">
        <v>1494</v>
      </c>
      <c r="E112" s="27">
        <v>1</v>
      </c>
      <c r="F112" s="109">
        <v>9.7000000000000003E-2</v>
      </c>
      <c r="G112" s="106">
        <v>6.5000000000000002E-2</v>
      </c>
      <c r="H112" s="103">
        <v>24800</v>
      </c>
      <c r="I112" s="103">
        <v>8432</v>
      </c>
      <c r="J112" s="103">
        <v>496</v>
      </c>
      <c r="K112" s="14">
        <v>33728</v>
      </c>
    </row>
    <row r="113" spans="1:11" ht="17.100000000000001" customHeight="1" x14ac:dyDescent="0.25">
      <c r="A113" s="27" t="s">
        <v>507</v>
      </c>
      <c r="B113" s="28" t="s">
        <v>1495</v>
      </c>
      <c r="C113" s="33">
        <v>600095517</v>
      </c>
      <c r="D113" s="33" t="s">
        <v>1496</v>
      </c>
      <c r="E113" s="27">
        <v>1</v>
      </c>
      <c r="F113" s="109">
        <v>0.22600000000000001</v>
      </c>
      <c r="G113" s="106">
        <v>0.151</v>
      </c>
      <c r="H113" s="103">
        <v>57782</v>
      </c>
      <c r="I113" s="103">
        <v>19646</v>
      </c>
      <c r="J113" s="103">
        <v>1155</v>
      </c>
      <c r="K113" s="14">
        <v>78583</v>
      </c>
    </row>
    <row r="114" spans="1:11" ht="17.100000000000001" customHeight="1" x14ac:dyDescent="0.25">
      <c r="A114" s="27" t="s">
        <v>510</v>
      </c>
      <c r="B114" s="28" t="s">
        <v>1497</v>
      </c>
      <c r="C114" s="33">
        <v>600095525</v>
      </c>
      <c r="D114" s="33" t="s">
        <v>1498</v>
      </c>
      <c r="E114" s="27">
        <v>1</v>
      </c>
      <c r="F114" s="109">
        <v>0.25800000000000001</v>
      </c>
      <c r="G114" s="106">
        <v>0.17199999999999999</v>
      </c>
      <c r="H114" s="103">
        <v>65963</v>
      </c>
      <c r="I114" s="103">
        <v>22427</v>
      </c>
      <c r="J114" s="103">
        <v>1319</v>
      </c>
      <c r="K114" s="14">
        <v>89709</v>
      </c>
    </row>
    <row r="115" spans="1:11" ht="17.100000000000001" customHeight="1" x14ac:dyDescent="0.25">
      <c r="A115" s="27" t="s">
        <v>513</v>
      </c>
      <c r="B115" s="28" t="s">
        <v>1499</v>
      </c>
      <c r="C115" s="33">
        <v>600095649</v>
      </c>
      <c r="D115" s="33" t="s">
        <v>1500</v>
      </c>
      <c r="E115" s="27">
        <v>4</v>
      </c>
      <c r="F115" s="109">
        <v>0.41899999999999998</v>
      </c>
      <c r="G115" s="106">
        <v>0.27900000000000003</v>
      </c>
      <c r="H115" s="103">
        <v>107126</v>
      </c>
      <c r="I115" s="103">
        <v>36423</v>
      </c>
      <c r="J115" s="103">
        <v>2142</v>
      </c>
      <c r="K115" s="14">
        <v>145691</v>
      </c>
    </row>
    <row r="116" spans="1:11" ht="17.100000000000001" customHeight="1" x14ac:dyDescent="0.25">
      <c r="A116" s="27" t="s">
        <v>516</v>
      </c>
      <c r="B116" s="28" t="s">
        <v>1501</v>
      </c>
      <c r="C116" s="33">
        <v>600095657</v>
      </c>
      <c r="D116" s="33" t="s">
        <v>1502</v>
      </c>
      <c r="E116" s="27">
        <v>2</v>
      </c>
      <c r="F116" s="109">
        <v>0.58499999999999996</v>
      </c>
      <c r="G116" s="106">
        <v>0.39</v>
      </c>
      <c r="H116" s="103">
        <v>149567</v>
      </c>
      <c r="I116" s="103">
        <v>50853</v>
      </c>
      <c r="J116" s="103">
        <v>2991</v>
      </c>
      <c r="K116" s="14">
        <v>203411</v>
      </c>
    </row>
    <row r="117" spans="1:11" ht="17.100000000000001" customHeight="1" x14ac:dyDescent="0.25">
      <c r="A117" s="27" t="s">
        <v>520</v>
      </c>
      <c r="B117" s="28" t="s">
        <v>1503</v>
      </c>
      <c r="C117" s="33">
        <v>600095681</v>
      </c>
      <c r="D117" s="33" t="s">
        <v>1504</v>
      </c>
      <c r="E117" s="27">
        <v>1</v>
      </c>
      <c r="F117" s="109">
        <v>9.7000000000000003E-2</v>
      </c>
      <c r="G117" s="106">
        <v>6.5000000000000002E-2</v>
      </c>
      <c r="H117" s="103">
        <v>24800</v>
      </c>
      <c r="I117" s="103">
        <v>8432</v>
      </c>
      <c r="J117" s="103">
        <v>496</v>
      </c>
      <c r="K117" s="14">
        <v>33728</v>
      </c>
    </row>
    <row r="118" spans="1:11" ht="17.100000000000001" customHeight="1" x14ac:dyDescent="0.25">
      <c r="A118" s="27" t="s">
        <v>524</v>
      </c>
      <c r="B118" s="28" t="s">
        <v>1505</v>
      </c>
      <c r="C118" s="33">
        <v>600095720</v>
      </c>
      <c r="D118" s="33" t="s">
        <v>1506</v>
      </c>
      <c r="E118" s="27">
        <v>1</v>
      </c>
      <c r="F118" s="109">
        <v>0.32</v>
      </c>
      <c r="G118" s="106">
        <v>0.21299999999999999</v>
      </c>
      <c r="H118" s="103">
        <v>81815</v>
      </c>
      <c r="I118" s="103">
        <v>27817</v>
      </c>
      <c r="J118" s="103">
        <v>1636</v>
      </c>
      <c r="K118" s="14">
        <v>111268</v>
      </c>
    </row>
    <row r="119" spans="1:11" ht="17.100000000000001" customHeight="1" x14ac:dyDescent="0.25">
      <c r="A119" s="27" t="s">
        <v>528</v>
      </c>
      <c r="B119" s="28" t="s">
        <v>1507</v>
      </c>
      <c r="C119" s="33">
        <v>600095835</v>
      </c>
      <c r="D119" s="33" t="s">
        <v>1508</v>
      </c>
      <c r="E119" s="27">
        <v>2</v>
      </c>
      <c r="F119" s="109">
        <v>0.80600000000000005</v>
      </c>
      <c r="G119" s="106">
        <v>0.53700000000000003</v>
      </c>
      <c r="H119" s="103">
        <v>206070</v>
      </c>
      <c r="I119" s="103">
        <v>70064</v>
      </c>
      <c r="J119" s="103">
        <v>4121</v>
      </c>
      <c r="K119" s="14">
        <v>280255</v>
      </c>
    </row>
    <row r="120" spans="1:11" ht="17.100000000000001" customHeight="1" x14ac:dyDescent="0.25">
      <c r="A120" s="27" t="s">
        <v>532</v>
      </c>
      <c r="B120" s="28" t="s">
        <v>1509</v>
      </c>
      <c r="C120" s="33">
        <v>600095959</v>
      </c>
      <c r="D120" s="33" t="s">
        <v>1510</v>
      </c>
      <c r="E120" s="27">
        <v>1</v>
      </c>
      <c r="F120" s="109">
        <v>0.33100000000000002</v>
      </c>
      <c r="G120" s="106">
        <v>0.221</v>
      </c>
      <c r="H120" s="103">
        <v>84627</v>
      </c>
      <c r="I120" s="103">
        <v>28773</v>
      </c>
      <c r="J120" s="103">
        <v>1692</v>
      </c>
      <c r="K120" s="14">
        <v>115092</v>
      </c>
    </row>
    <row r="121" spans="1:11" ht="17.100000000000001" customHeight="1" x14ac:dyDescent="0.25">
      <c r="A121" s="27" t="s">
        <v>536</v>
      </c>
      <c r="B121" s="28" t="s">
        <v>1511</v>
      </c>
      <c r="C121" s="33">
        <v>600096017</v>
      </c>
      <c r="D121" s="33" t="s">
        <v>1512</v>
      </c>
      <c r="E121" s="27">
        <v>1</v>
      </c>
      <c r="F121" s="109">
        <v>8.8999999999999996E-2</v>
      </c>
      <c r="G121" s="106">
        <v>5.8999999999999997E-2</v>
      </c>
      <c r="H121" s="103">
        <v>22755</v>
      </c>
      <c r="I121" s="103">
        <v>7737</v>
      </c>
      <c r="J121" s="103">
        <v>455</v>
      </c>
      <c r="K121" s="14">
        <v>30947</v>
      </c>
    </row>
    <row r="122" spans="1:11" ht="17.100000000000001" customHeight="1" x14ac:dyDescent="0.25">
      <c r="A122" s="27" t="s">
        <v>540</v>
      </c>
      <c r="B122" s="28" t="s">
        <v>1513</v>
      </c>
      <c r="C122" s="33">
        <v>600096041</v>
      </c>
      <c r="D122" s="33" t="s">
        <v>1514</v>
      </c>
      <c r="E122" s="27">
        <v>2</v>
      </c>
      <c r="F122" s="109">
        <v>0.80600000000000005</v>
      </c>
      <c r="G122" s="106">
        <v>0.53700000000000003</v>
      </c>
      <c r="H122" s="103">
        <v>206070</v>
      </c>
      <c r="I122" s="103">
        <v>70064</v>
      </c>
      <c r="J122" s="103">
        <v>4121</v>
      </c>
      <c r="K122" s="14">
        <v>280255</v>
      </c>
    </row>
    <row r="123" spans="1:11" ht="17.100000000000001" customHeight="1" x14ac:dyDescent="0.25">
      <c r="A123" s="27" t="s">
        <v>544</v>
      </c>
      <c r="B123" s="28" t="s">
        <v>1515</v>
      </c>
      <c r="C123" s="33">
        <v>600096297</v>
      </c>
      <c r="D123" s="33" t="s">
        <v>1516</v>
      </c>
      <c r="E123" s="27">
        <v>3</v>
      </c>
      <c r="F123" s="109">
        <v>8.1000000000000003E-2</v>
      </c>
      <c r="G123" s="106">
        <v>5.3999999999999999E-2</v>
      </c>
      <c r="H123" s="103">
        <v>20709</v>
      </c>
      <c r="I123" s="103">
        <v>7041</v>
      </c>
      <c r="J123" s="103">
        <v>414</v>
      </c>
      <c r="K123" s="14">
        <v>28164</v>
      </c>
    </row>
    <row r="124" spans="1:11" ht="17.100000000000001" customHeight="1" x14ac:dyDescent="0.25">
      <c r="A124" s="27" t="s">
        <v>548</v>
      </c>
      <c r="B124" s="28" t="s">
        <v>1517</v>
      </c>
      <c r="C124" s="33">
        <v>600096408</v>
      </c>
      <c r="D124" s="33" t="s">
        <v>1518</v>
      </c>
      <c r="E124" s="27">
        <v>3</v>
      </c>
      <c r="F124" s="109">
        <v>1.1200000000000001</v>
      </c>
      <c r="G124" s="106">
        <v>0.747</v>
      </c>
      <c r="H124" s="103">
        <v>286351</v>
      </c>
      <c r="I124" s="103">
        <v>97359</v>
      </c>
      <c r="J124" s="103">
        <v>5727</v>
      </c>
      <c r="K124" s="14">
        <v>389437</v>
      </c>
    </row>
    <row r="125" spans="1:11" ht="17.100000000000001" customHeight="1" x14ac:dyDescent="0.25">
      <c r="A125" s="27" t="s">
        <v>552</v>
      </c>
      <c r="B125" s="28" t="s">
        <v>1519</v>
      </c>
      <c r="C125" s="33">
        <v>600099636</v>
      </c>
      <c r="D125" s="33" t="s">
        <v>1520</v>
      </c>
      <c r="E125" s="27">
        <v>1</v>
      </c>
      <c r="F125" s="109">
        <v>0.192</v>
      </c>
      <c r="G125" s="106">
        <v>0.128</v>
      </c>
      <c r="H125" s="103">
        <v>49089</v>
      </c>
      <c r="I125" s="103">
        <v>16690</v>
      </c>
      <c r="J125" s="103">
        <v>981</v>
      </c>
      <c r="K125" s="14">
        <v>66760</v>
      </c>
    </row>
    <row r="126" spans="1:11" ht="17.100000000000001" customHeight="1" x14ac:dyDescent="0.25">
      <c r="A126" s="27" t="s">
        <v>556</v>
      </c>
      <c r="B126" s="28" t="s">
        <v>1521</v>
      </c>
      <c r="C126" s="33">
        <v>600099644</v>
      </c>
      <c r="D126" s="33" t="s">
        <v>1522</v>
      </c>
      <c r="E126" s="27">
        <v>1</v>
      </c>
      <c r="F126" s="109">
        <v>0.38</v>
      </c>
      <c r="G126" s="106">
        <v>0.253</v>
      </c>
      <c r="H126" s="103">
        <v>97155</v>
      </c>
      <c r="I126" s="103">
        <v>33033</v>
      </c>
      <c r="J126" s="103">
        <v>1943</v>
      </c>
      <c r="K126" s="14">
        <v>132131</v>
      </c>
    </row>
    <row r="127" spans="1:11" ht="17.100000000000001" customHeight="1" x14ac:dyDescent="0.25">
      <c r="A127" s="27" t="s">
        <v>560</v>
      </c>
      <c r="B127" s="28" t="s">
        <v>1523</v>
      </c>
      <c r="C127" s="33">
        <v>600099652</v>
      </c>
      <c r="D127" s="33" t="s">
        <v>1524</v>
      </c>
      <c r="E127" s="27">
        <v>2</v>
      </c>
      <c r="F127" s="109">
        <v>0.80600000000000005</v>
      </c>
      <c r="G127" s="106">
        <v>0.53700000000000003</v>
      </c>
      <c r="H127" s="103">
        <v>206070</v>
      </c>
      <c r="I127" s="103">
        <v>70064</v>
      </c>
      <c r="J127" s="103">
        <v>4121</v>
      </c>
      <c r="K127" s="14">
        <v>280255</v>
      </c>
    </row>
    <row r="128" spans="1:11" ht="17.100000000000001" customHeight="1" x14ac:dyDescent="0.25">
      <c r="A128" s="27" t="s">
        <v>564</v>
      </c>
      <c r="B128" s="28" t="s">
        <v>1525</v>
      </c>
      <c r="C128" s="33">
        <v>600099717</v>
      </c>
      <c r="D128" s="33" t="s">
        <v>1526</v>
      </c>
      <c r="E128" s="27">
        <v>1</v>
      </c>
      <c r="F128" s="109">
        <v>0.16</v>
      </c>
      <c r="G128" s="106">
        <v>0.107</v>
      </c>
      <c r="H128" s="103">
        <v>40907</v>
      </c>
      <c r="I128" s="103">
        <v>13908</v>
      </c>
      <c r="J128" s="103">
        <v>818</v>
      </c>
      <c r="K128" s="14">
        <v>55633</v>
      </c>
    </row>
    <row r="129" spans="1:11" ht="17.100000000000001" customHeight="1" x14ac:dyDescent="0.25">
      <c r="A129" s="27" t="s">
        <v>568</v>
      </c>
      <c r="B129" s="28" t="s">
        <v>1527</v>
      </c>
      <c r="C129" s="33">
        <v>600099784</v>
      </c>
      <c r="D129" s="33" t="s">
        <v>1528</v>
      </c>
      <c r="E129" s="27">
        <v>2</v>
      </c>
      <c r="F129" s="109">
        <v>0.80600000000000005</v>
      </c>
      <c r="G129" s="106">
        <v>0.53700000000000003</v>
      </c>
      <c r="H129" s="103">
        <v>206070</v>
      </c>
      <c r="I129" s="103">
        <v>70064</v>
      </c>
      <c r="J129" s="103">
        <v>4121</v>
      </c>
      <c r="K129" s="14">
        <v>280255</v>
      </c>
    </row>
    <row r="130" spans="1:11" ht="17.100000000000001" customHeight="1" x14ac:dyDescent="0.25">
      <c r="A130" s="27" t="s">
        <v>572</v>
      </c>
      <c r="B130" s="28" t="s">
        <v>1529</v>
      </c>
      <c r="C130" s="33">
        <v>600099954</v>
      </c>
      <c r="D130" s="33" t="s">
        <v>1530</v>
      </c>
      <c r="E130" s="27">
        <v>1</v>
      </c>
      <c r="F130" s="109">
        <v>0.25</v>
      </c>
      <c r="G130" s="106">
        <v>0.16700000000000001</v>
      </c>
      <c r="H130" s="103">
        <v>63918</v>
      </c>
      <c r="I130" s="103">
        <v>21732</v>
      </c>
      <c r="J130" s="103">
        <v>1278</v>
      </c>
      <c r="K130" s="14">
        <v>86928</v>
      </c>
    </row>
    <row r="131" spans="1:11" ht="17.100000000000001" customHeight="1" x14ac:dyDescent="0.25">
      <c r="A131" s="27" t="s">
        <v>576</v>
      </c>
      <c r="B131" s="28" t="s">
        <v>1531</v>
      </c>
      <c r="C131" s="33">
        <v>600100014</v>
      </c>
      <c r="D131" s="33" t="s">
        <v>1532</v>
      </c>
      <c r="E131" s="27">
        <v>1</v>
      </c>
      <c r="F131" s="109">
        <v>0.32300000000000001</v>
      </c>
      <c r="G131" s="106">
        <v>0.215</v>
      </c>
      <c r="H131" s="103">
        <v>82582</v>
      </c>
      <c r="I131" s="103">
        <v>28078</v>
      </c>
      <c r="J131" s="103">
        <v>1651</v>
      </c>
      <c r="K131" s="14">
        <v>112311</v>
      </c>
    </row>
    <row r="132" spans="1:11" ht="17.100000000000001" customHeight="1" x14ac:dyDescent="0.25">
      <c r="A132" s="27" t="s">
        <v>580</v>
      </c>
      <c r="B132" s="28" t="s">
        <v>1533</v>
      </c>
      <c r="C132" s="33">
        <v>600100464</v>
      </c>
      <c r="D132" s="33" t="s">
        <v>1534</v>
      </c>
      <c r="E132" s="27">
        <v>1</v>
      </c>
      <c r="F132" s="109">
        <v>1.6E-2</v>
      </c>
      <c r="G132" s="106">
        <v>1.0999999999999999E-2</v>
      </c>
      <c r="H132" s="103">
        <v>4091</v>
      </c>
      <c r="I132" s="103">
        <v>1391</v>
      </c>
      <c r="J132" s="103">
        <v>81</v>
      </c>
      <c r="K132" s="14">
        <v>5563</v>
      </c>
    </row>
    <row r="133" spans="1:11" ht="17.100000000000001" customHeight="1" x14ac:dyDescent="0.25">
      <c r="A133" s="27" t="s">
        <v>583</v>
      </c>
      <c r="B133" s="28" t="s">
        <v>1535</v>
      </c>
      <c r="C133" s="33">
        <v>600100758</v>
      </c>
      <c r="D133" s="33" t="s">
        <v>1536</v>
      </c>
      <c r="E133" s="27">
        <v>1</v>
      </c>
      <c r="F133" s="109">
        <v>0.129</v>
      </c>
      <c r="G133" s="106">
        <v>8.5999999999999993E-2</v>
      </c>
      <c r="H133" s="103">
        <v>32981</v>
      </c>
      <c r="I133" s="103">
        <v>11214</v>
      </c>
      <c r="J133" s="103">
        <v>659</v>
      </c>
      <c r="K133" s="14">
        <v>44854</v>
      </c>
    </row>
    <row r="134" spans="1:11" ht="17.100000000000001" customHeight="1" x14ac:dyDescent="0.25">
      <c r="A134" s="27" t="s">
        <v>587</v>
      </c>
      <c r="B134" s="28" t="s">
        <v>1537</v>
      </c>
      <c r="C134" s="33">
        <v>650047958</v>
      </c>
      <c r="D134" s="33" t="s">
        <v>1538</v>
      </c>
      <c r="E134" s="27">
        <v>1</v>
      </c>
      <c r="F134" s="109">
        <v>0.40300000000000002</v>
      </c>
      <c r="G134" s="106">
        <v>0.26900000000000002</v>
      </c>
      <c r="H134" s="103">
        <v>103035</v>
      </c>
      <c r="I134" s="103">
        <v>35032</v>
      </c>
      <c r="J134" s="103">
        <v>2060</v>
      </c>
      <c r="K134" s="14">
        <v>140127</v>
      </c>
    </row>
    <row r="135" spans="1:11" ht="17.100000000000001" customHeight="1" x14ac:dyDescent="0.25">
      <c r="A135" s="27" t="s">
        <v>591</v>
      </c>
      <c r="B135" s="28" t="s">
        <v>1539</v>
      </c>
      <c r="C135" s="33">
        <v>650052595</v>
      </c>
      <c r="D135" s="33" t="s">
        <v>1540</v>
      </c>
      <c r="E135" s="27">
        <v>2</v>
      </c>
      <c r="F135" s="109">
        <v>0.80600000000000005</v>
      </c>
      <c r="G135" s="106">
        <v>0.53700000000000003</v>
      </c>
      <c r="H135" s="103">
        <v>206070</v>
      </c>
      <c r="I135" s="103">
        <v>70064</v>
      </c>
      <c r="J135" s="103">
        <v>4121</v>
      </c>
      <c r="K135" s="14">
        <v>280255</v>
      </c>
    </row>
    <row r="136" spans="1:11" ht="22.5" customHeight="1" x14ac:dyDescent="0.3">
      <c r="A136" s="222" t="s">
        <v>295</v>
      </c>
      <c r="B136" s="230"/>
      <c r="C136" s="230"/>
      <c r="D136" s="230"/>
      <c r="E136" s="91">
        <f>SUBTOTAL(109,Tabulka9[Počet tříd v mateřské škole, které dotaci obdrží])</f>
        <v>216</v>
      </c>
      <c r="F136" s="140">
        <f>SUBTOTAL(109,Tabulka9[Úvazky překryvu přímé pedagogické činnosti učitelů, na které je dotace poskytnuta (navýšení úvazků učitelů MŠ potřebných k zajištění cílených překryvů 2,5 hod)])</f>
        <v>47.951999999999977</v>
      </c>
      <c r="G136" s="154">
        <f>SUBTOTAL(109,Tabulka9[Limit počtu učitelů mateřských škol přepočtený na období leden - srpen 2019])</f>
        <v>31.963999999999992</v>
      </c>
      <c r="H136" s="97">
        <f>SUBTOTAL(109,Tabulka9[Platy v Kč])</f>
        <v>12259899</v>
      </c>
      <c r="I136" s="97">
        <f>SUBTOTAL(109,Tabulka9[Zákonné odvody v Kč])</f>
        <v>4168369</v>
      </c>
      <c r="J136" s="97">
        <f>SUBTOTAL(109,Tabulka9[Fond kulturních a sociálních potřeb v Kč])</f>
        <v>245136</v>
      </c>
      <c r="K136" s="92">
        <f>SUBTOTAL(109,Tabulka9[[Poskytnutá dotace celkem v Kč ]])</f>
        <v>16673404</v>
      </c>
    </row>
  </sheetData>
  <mergeCells count="2">
    <mergeCell ref="A136:D136"/>
    <mergeCell ref="A3:C3"/>
  </mergeCells>
  <conditionalFormatting sqref="I4">
    <cfRule type="cellIs" dxfId="85" priority="1" operator="lessThan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Středočeský kraj</vt:lpstr>
      <vt:lpstr>Jihočeský kraj</vt:lpstr>
      <vt:lpstr>Plzeňský kraj</vt:lpstr>
      <vt:lpstr>Karlovarský kraj</vt:lpstr>
      <vt:lpstr>Ústecký kraj</vt:lpstr>
      <vt:lpstr>Liberecký kraj</vt:lpstr>
      <vt:lpstr>Královéhradecký kraj</vt:lpstr>
      <vt:lpstr>Pardubický kraj</vt:lpstr>
      <vt:lpstr>Vysočina</vt:lpstr>
      <vt:lpstr>Jihomoravský</vt:lpstr>
      <vt:lpstr>Olomoucký</vt:lpstr>
      <vt:lpstr>Zlínský</vt:lpstr>
      <vt:lpstr>Moravskoslezský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Čonková Eva</dc:creator>
  <cp:lastModifiedBy>Olšáková Kristýna</cp:lastModifiedBy>
  <cp:lastPrinted>2019-03-19T12:09:18Z</cp:lastPrinted>
  <dcterms:created xsi:type="dcterms:W3CDTF">2019-02-06T16:48:43Z</dcterms:created>
  <dcterms:modified xsi:type="dcterms:W3CDTF">2019-03-26T08:53:35Z</dcterms:modified>
</cp:coreProperties>
</file>