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0"/>
  <workbookPr codeName="ThisWorkbook"/>
  <mc:AlternateContent xmlns:mc="http://schemas.openxmlformats.org/markup-compatibility/2006">
    <mc:Choice Requires="x15">
      <x15ac:absPath xmlns:x15ac="http://schemas.microsoft.com/office/spreadsheetml/2010/11/ac" url="O:\Sekce_I\10_odbor\100_oddělení\Jurková\2020\Materiály odboru\PV\23176_Kniha 2020\tabulky kniha 2020\"/>
    </mc:Choice>
  </mc:AlternateContent>
  <xr:revisionPtr revIDLastSave="0" documentId="13_ncr:1_{322F033C-30E8-4993-A829-556A0FB93BFF}" xr6:coauthVersionLast="36" xr6:coauthVersionMax="36" xr10:uidLastSave="{00000000-0000-0000-0000-000000000000}"/>
  <bookViews>
    <workbookView xWindow="630" yWindow="855" windowWidth="26955" windowHeight="8730" xr2:uid="{00000000-000D-0000-FFFF-FFFF00000000}"/>
  </bookViews>
  <sheets>
    <sheet name="C.I.1 1" sheetId="8" r:id="rId1"/>
    <sheet name="C.I.1 2" sheetId="2" r:id="rId2"/>
    <sheet name="C.I.1 3" sheetId="3" r:id="rId3"/>
    <sheet name="C.I.1 4" sheetId="4" r:id="rId4"/>
    <sheet name="C.I.1 5" sheetId="5" r:id="rId5"/>
    <sheet name="C.I.1 6" sheetId="6" r:id="rId6"/>
    <sheet name="zkratky VŠ" sheetId="7" r:id="rId7"/>
  </sheets>
  <externalReferences>
    <externalReference r:id="rId8"/>
  </externalReferences>
  <definedNames>
    <definedName name="_xlnm.Print_Area" localSheetId="1">'C.I.1 2'!$A$1:$Q$71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2" i="6" l="1"/>
  <c r="O32" i="6" s="1"/>
  <c r="O31" i="6"/>
  <c r="O30" i="6"/>
  <c r="O29" i="6"/>
  <c r="O28" i="6"/>
  <c r="O27" i="6"/>
  <c r="O26" i="6"/>
  <c r="N25" i="6"/>
  <c r="M25" i="6"/>
  <c r="L25" i="6"/>
  <c r="K25" i="6"/>
  <c r="N24" i="6"/>
  <c r="M24" i="6"/>
  <c r="L24" i="6"/>
  <c r="K24" i="6"/>
  <c r="N23" i="6"/>
  <c r="M23" i="6"/>
  <c r="L23" i="6"/>
  <c r="K23" i="6"/>
  <c r="N22" i="6"/>
  <c r="M22" i="6"/>
  <c r="L22" i="6"/>
  <c r="K22" i="6"/>
  <c r="N21" i="6"/>
  <c r="M21" i="6"/>
  <c r="L21" i="6"/>
  <c r="K21" i="6"/>
  <c r="N20" i="6"/>
  <c r="M20" i="6"/>
  <c r="L20" i="6"/>
  <c r="K20" i="6"/>
  <c r="N19" i="6"/>
  <c r="M19" i="6"/>
  <c r="L19" i="6"/>
  <c r="N18" i="6"/>
  <c r="M18" i="6"/>
  <c r="L18" i="6"/>
  <c r="K18" i="6"/>
  <c r="N17" i="6"/>
  <c r="M17" i="6"/>
  <c r="L17" i="6"/>
  <c r="K17" i="6"/>
  <c r="N16" i="6"/>
  <c r="M16" i="6"/>
  <c r="L16" i="6"/>
  <c r="K16" i="6"/>
  <c r="N15" i="6"/>
  <c r="M15" i="6"/>
  <c r="L15" i="6"/>
  <c r="K15" i="6"/>
  <c r="N14" i="6"/>
  <c r="M14" i="6"/>
  <c r="L14" i="6"/>
  <c r="K14" i="6"/>
  <c r="N13" i="6"/>
  <c r="M13" i="6"/>
  <c r="L13" i="6"/>
  <c r="K13" i="6"/>
  <c r="N12" i="6"/>
  <c r="M12" i="6"/>
  <c r="L12" i="6"/>
  <c r="K12" i="6"/>
  <c r="N11" i="6"/>
  <c r="M11" i="6"/>
  <c r="L11" i="6"/>
  <c r="K11" i="6"/>
  <c r="N10" i="6"/>
  <c r="M10" i="6"/>
  <c r="L10" i="6"/>
  <c r="K10" i="6"/>
  <c r="V8" i="5"/>
  <c r="U8" i="5"/>
  <c r="T8" i="5"/>
  <c r="S8" i="5"/>
  <c r="R8" i="5"/>
  <c r="Q8" i="5"/>
  <c r="P8" i="5"/>
  <c r="O8" i="5"/>
  <c r="N8" i="5"/>
  <c r="M8" i="5"/>
  <c r="L8" i="5"/>
  <c r="K8" i="5"/>
  <c r="J8" i="5"/>
  <c r="I8" i="5"/>
  <c r="H8" i="5"/>
  <c r="G8" i="5"/>
  <c r="F8" i="5"/>
  <c r="Z6" i="5"/>
  <c r="Y6" i="5"/>
  <c r="X6" i="5"/>
  <c r="W6" i="5"/>
  <c r="V6" i="5"/>
  <c r="U6" i="5"/>
  <c r="T6" i="5"/>
  <c r="S6" i="5"/>
  <c r="R6" i="5"/>
  <c r="Q6" i="5"/>
  <c r="P6" i="5"/>
  <c r="O6" i="5"/>
  <c r="N6" i="5"/>
  <c r="M6" i="5"/>
  <c r="L6" i="5"/>
  <c r="K6" i="5"/>
  <c r="J6" i="5"/>
  <c r="I6" i="5"/>
  <c r="H6" i="5"/>
  <c r="G6" i="5"/>
  <c r="F6" i="5"/>
  <c r="N44" i="4"/>
  <c r="M44" i="4"/>
  <c r="L44" i="4"/>
  <c r="K44" i="4"/>
  <c r="J44" i="4"/>
  <c r="I44" i="4"/>
  <c r="H44" i="4"/>
  <c r="G44" i="4"/>
  <c r="F44" i="4"/>
  <c r="E44" i="4"/>
  <c r="D44" i="4"/>
  <c r="C44" i="4"/>
  <c r="C7" i="4"/>
  <c r="C6" i="4"/>
  <c r="C5" i="4"/>
  <c r="I5" i="4" s="1"/>
  <c r="C4" i="4"/>
  <c r="L34" i="3"/>
  <c r="K34" i="3"/>
  <c r="J34" i="3"/>
  <c r="I34" i="3"/>
  <c r="H34" i="3"/>
  <c r="G34" i="3"/>
  <c r="F34" i="3"/>
  <c r="E34" i="3"/>
  <c r="D34" i="3"/>
  <c r="O67" i="2"/>
  <c r="O66" i="2"/>
  <c r="O62" i="2"/>
  <c r="J56" i="2"/>
  <c r="Q50" i="2"/>
  <c r="N50" i="2"/>
  <c r="K50" i="2"/>
  <c r="J50" i="2"/>
  <c r="Q49" i="2"/>
  <c r="N49" i="2"/>
  <c r="K49" i="2"/>
  <c r="J49" i="2"/>
  <c r="Q48" i="2"/>
  <c r="N48" i="2"/>
  <c r="K48" i="2"/>
  <c r="J48" i="2"/>
  <c r="Q47" i="2"/>
  <c r="N47" i="2"/>
  <c r="K47" i="2"/>
  <c r="J47" i="2"/>
  <c r="Q44" i="2"/>
  <c r="N44" i="2"/>
  <c r="K44" i="2"/>
  <c r="J44" i="2"/>
  <c r="Q43" i="2"/>
  <c r="N43" i="2"/>
  <c r="K43" i="2"/>
  <c r="J43" i="2"/>
  <c r="O41" i="2"/>
  <c r="Q41" i="2" s="1"/>
  <c r="L41" i="2"/>
  <c r="I41" i="2"/>
  <c r="H41" i="2"/>
  <c r="Q40" i="2"/>
  <c r="N40" i="2"/>
  <c r="K40" i="2"/>
  <c r="J40" i="2"/>
  <c r="Q39" i="2"/>
  <c r="N39" i="2"/>
  <c r="K39" i="2"/>
  <c r="J39" i="2"/>
  <c r="O38" i="2"/>
  <c r="L38" i="2"/>
  <c r="N38" i="2" s="1"/>
  <c r="I38" i="2"/>
  <c r="I55" i="2" s="1"/>
  <c r="H38" i="2"/>
  <c r="H55" i="2" s="1"/>
  <c r="Q33" i="2"/>
  <c r="N33" i="2"/>
  <c r="K33" i="2"/>
  <c r="J33" i="2"/>
  <c r="Q32" i="2"/>
  <c r="N32" i="2"/>
  <c r="K32" i="2"/>
  <c r="J32" i="2"/>
  <c r="O31" i="2"/>
  <c r="O35" i="2" s="1"/>
  <c r="L31" i="2"/>
  <c r="L35" i="2" s="1"/>
  <c r="K31" i="2"/>
  <c r="I31" i="2"/>
  <c r="J31" i="2" s="1"/>
  <c r="H31" i="2"/>
  <c r="H35" i="2" s="1"/>
  <c r="L28" i="2"/>
  <c r="I28" i="2"/>
  <c r="K28" i="2" s="1"/>
  <c r="H28" i="2"/>
  <c r="Q27" i="2"/>
  <c r="N27" i="2"/>
  <c r="K27" i="2"/>
  <c r="J27" i="2"/>
  <c r="O26" i="2"/>
  <c r="Q26" i="2" s="1"/>
  <c r="N26" i="2"/>
  <c r="K26" i="2"/>
  <c r="J26" i="2"/>
  <c r="Q25" i="2"/>
  <c r="N25" i="2"/>
  <c r="K25" i="2"/>
  <c r="J25" i="2"/>
  <c r="O24" i="2"/>
  <c r="Q24" i="2" s="1"/>
  <c r="N24" i="2"/>
  <c r="K24" i="2"/>
  <c r="J24" i="2"/>
  <c r="Q23" i="2"/>
  <c r="N23" i="2"/>
  <c r="K23" i="2"/>
  <c r="J23" i="2"/>
  <c r="O22" i="2"/>
  <c r="O28" i="2" s="1"/>
  <c r="N22" i="2"/>
  <c r="K22" i="2"/>
  <c r="J22" i="2"/>
  <c r="O19" i="2"/>
  <c r="Q19" i="2" s="1"/>
  <c r="L19" i="2"/>
  <c r="I19" i="2"/>
  <c r="H19" i="2"/>
  <c r="Q18" i="2"/>
  <c r="Q17" i="2"/>
  <c r="N17" i="2"/>
  <c r="K17" i="2"/>
  <c r="J17" i="2"/>
  <c r="Q16" i="2"/>
  <c r="N16" i="2"/>
  <c r="K16" i="2"/>
  <c r="J16" i="2"/>
  <c r="P8" i="2"/>
  <c r="P7" i="2"/>
  <c r="P6" i="2"/>
  <c r="P5" i="2"/>
  <c r="N19" i="2" l="1"/>
  <c r="J19" i="2"/>
  <c r="Q38" i="2"/>
  <c r="O20" i="6"/>
  <c r="O21" i="6"/>
  <c r="Q21" i="6" s="1"/>
  <c r="O22" i="6"/>
  <c r="O23" i="6"/>
  <c r="Q24" i="6" s="1"/>
  <c r="P30" i="6"/>
  <c r="K19" i="2"/>
  <c r="J38" i="2"/>
  <c r="F6" i="4"/>
  <c r="O10" i="6"/>
  <c r="O11" i="6"/>
  <c r="O12" i="6"/>
  <c r="Q12" i="6" s="1"/>
  <c r="O13" i="6"/>
  <c r="P14" i="6" s="1"/>
  <c r="O14" i="6"/>
  <c r="O15" i="6"/>
  <c r="Q15" i="6" s="1"/>
  <c r="O16" i="6"/>
  <c r="O17" i="6"/>
  <c r="P18" i="6" s="1"/>
  <c r="O18" i="6"/>
  <c r="Q31" i="6"/>
  <c r="H57" i="2"/>
  <c r="I35" i="2"/>
  <c r="K35" i="2" s="1"/>
  <c r="K38" i="2"/>
  <c r="K41" i="2"/>
  <c r="Q28" i="6"/>
  <c r="F7" i="4"/>
  <c r="O24" i="6"/>
  <c r="O25" i="6"/>
  <c r="P25" i="6" s="1"/>
  <c r="Q27" i="6"/>
  <c r="Q30" i="6"/>
  <c r="P13" i="6"/>
  <c r="P15" i="6"/>
  <c r="P17" i="6"/>
  <c r="P21" i="6"/>
  <c r="P22" i="6"/>
  <c r="Q22" i="6"/>
  <c r="Q25" i="6"/>
  <c r="Q26" i="6"/>
  <c r="P26" i="6"/>
  <c r="Q11" i="6"/>
  <c r="P11" i="6"/>
  <c r="Q16" i="6"/>
  <c r="P16" i="6"/>
  <c r="P23" i="6"/>
  <c r="Q32" i="6"/>
  <c r="P32" i="6"/>
  <c r="P29" i="6"/>
  <c r="P28" i="6"/>
  <c r="Q29" i="6"/>
  <c r="P27" i="6"/>
  <c r="P31" i="6"/>
  <c r="F5" i="4"/>
  <c r="I6" i="4"/>
  <c r="Q28" i="2"/>
  <c r="J55" i="2"/>
  <c r="K55" i="2"/>
  <c r="Q35" i="2"/>
  <c r="O55" i="2"/>
  <c r="J28" i="2"/>
  <c r="N28" i="2"/>
  <c r="J35" i="2"/>
  <c r="J41" i="2"/>
  <c r="N41" i="2"/>
  <c r="L55" i="2"/>
  <c r="O65" i="2"/>
  <c r="Q22" i="2"/>
  <c r="Q31" i="2"/>
  <c r="O57" i="2"/>
  <c r="N31" i="2"/>
  <c r="Q23" i="6" l="1"/>
  <c r="Q17" i="6"/>
  <c r="Q13" i="6"/>
  <c r="Q18" i="6"/>
  <c r="Q14" i="6"/>
  <c r="P24" i="6"/>
  <c r="P12" i="6"/>
  <c r="N35" i="2"/>
  <c r="I57" i="2"/>
  <c r="O56" i="2"/>
  <c r="N55" i="2"/>
  <c r="Q55" i="2"/>
  <c r="P55" i="2"/>
  <c r="L57" i="2"/>
  <c r="L62" i="2" s="1"/>
  <c r="K57" i="2" l="1"/>
  <c r="J57" i="2"/>
  <c r="M55" i="2"/>
  <c r="M57" i="2"/>
  <c r="M19" i="2"/>
  <c r="N57" i="2"/>
  <c r="L56" i="2"/>
  <c r="M28" i="2"/>
  <c r="M35" i="2"/>
  <c r="P50" i="2"/>
  <c r="P48" i="2"/>
  <c r="P44" i="2"/>
  <c r="P39" i="2"/>
  <c r="P32" i="2"/>
  <c r="P26" i="2"/>
  <c r="P23" i="2"/>
  <c r="P17" i="2"/>
  <c r="P49" i="2"/>
  <c r="P47" i="2"/>
  <c r="P43" i="2"/>
  <c r="P40" i="2"/>
  <c r="P33" i="2"/>
  <c r="P27" i="2"/>
  <c r="P25" i="2"/>
  <c r="P18" i="2"/>
  <c r="P16" i="2"/>
  <c r="P31" i="2"/>
  <c r="P41" i="2"/>
  <c r="P22" i="2"/>
  <c r="P24" i="2"/>
  <c r="P35" i="2"/>
  <c r="P28" i="2"/>
  <c r="P19" i="2"/>
  <c r="Q57" i="2"/>
  <c r="M49" i="2" l="1"/>
  <c r="M47" i="2"/>
  <c r="M43" i="2"/>
  <c r="M40" i="2"/>
  <c r="M33" i="2"/>
  <c r="M27" i="2"/>
  <c r="M24" i="2"/>
  <c r="M48" i="2"/>
  <c r="M44" i="2"/>
  <c r="M41" i="2"/>
  <c r="M26" i="2"/>
  <c r="M25" i="2"/>
  <c r="M22" i="2"/>
  <c r="M16" i="2"/>
  <c r="M50" i="2"/>
  <c r="M39" i="2"/>
  <c r="M32" i="2"/>
  <c r="M23" i="2"/>
  <c r="M17" i="2"/>
  <c r="M38" i="2"/>
  <c r="P38" i="2"/>
  <c r="M31" i="2"/>
  <c r="P57" i="2"/>
  <c r="I16" i="8" l="1"/>
  <c r="F15" i="8"/>
  <c r="H15" i="8" s="1"/>
  <c r="I15" i="8" s="1"/>
  <c r="I14" i="8"/>
  <c r="H13" i="8"/>
  <c r="I13" i="8" s="1"/>
  <c r="H12" i="8"/>
  <c r="I12" i="8" s="1"/>
  <c r="I11" i="8"/>
  <c r="H9" i="8"/>
  <c r="I9" i="8" s="1"/>
  <c r="F27" i="6" l="1"/>
  <c r="F25" i="6"/>
  <c r="F24" i="6"/>
  <c r="F23" i="6"/>
  <c r="F22" i="6"/>
  <c r="F21" i="6"/>
  <c r="F20" i="6"/>
  <c r="B19" i="6"/>
  <c r="K19" i="6" s="1"/>
  <c r="O19" i="6" s="1"/>
  <c r="F18" i="6"/>
  <c r="F17" i="6"/>
  <c r="F16" i="6"/>
  <c r="F15" i="6"/>
  <c r="F14" i="6"/>
  <c r="F13" i="6"/>
  <c r="F12" i="6"/>
  <c r="F11" i="6"/>
  <c r="F10" i="6"/>
  <c r="G21" i="6" l="1"/>
  <c r="G15" i="6"/>
  <c r="G23" i="6"/>
  <c r="H24" i="6"/>
  <c r="H11" i="6"/>
  <c r="H14" i="6"/>
  <c r="H18" i="6"/>
  <c r="G25" i="6"/>
  <c r="Q19" i="6"/>
  <c r="Q20" i="6"/>
  <c r="P19" i="6"/>
  <c r="P20" i="6"/>
  <c r="H22" i="6"/>
  <c r="H12" i="6"/>
  <c r="H16" i="6"/>
  <c r="G11" i="6"/>
  <c r="F19" i="6"/>
  <c r="H19" i="6" s="1"/>
  <c r="G13" i="6"/>
  <c r="G17" i="6"/>
  <c r="H27" i="6"/>
  <c r="G19" i="6"/>
  <c r="H20" i="6"/>
  <c r="H13" i="6"/>
  <c r="H15" i="6"/>
  <c r="H17" i="6"/>
  <c r="G12" i="6"/>
  <c r="G14" i="6"/>
  <c r="G16" i="6"/>
  <c r="G18" i="6"/>
  <c r="H21" i="6"/>
  <c r="H23" i="6"/>
  <c r="H25" i="6"/>
  <c r="G27" i="6"/>
  <c r="G20" i="6"/>
  <c r="G22" i="6"/>
  <c r="G24" i="6"/>
</calcChain>
</file>

<file path=xl/sharedStrings.xml><?xml version="1.0" encoding="utf-8"?>
<sst xmlns="http://schemas.openxmlformats.org/spreadsheetml/2006/main" count="378" uniqueCount="270">
  <si>
    <t>(Nezahrnuje dotace na programy reprodukce majetku)</t>
  </si>
  <si>
    <t>Položka</t>
  </si>
  <si>
    <t>meziroční změna</t>
  </si>
  <si>
    <t>Průměrný normativ</t>
  </si>
  <si>
    <t>x</t>
  </si>
  <si>
    <t>Základní normativ</t>
  </si>
  <si>
    <t>Výpočtové ubytovací stipendium (ročně)</t>
  </si>
  <si>
    <t xml:space="preserve">Normativ absolventa </t>
  </si>
  <si>
    <t>Výpočtová dotace na 1  jídlo</t>
  </si>
  <si>
    <t>Název ukazatele / položky</t>
  </si>
  <si>
    <t>Rozpočet 2017</t>
  </si>
  <si>
    <t>Rozpočet 2018</t>
  </si>
  <si>
    <t>Rozpočtový okruh I, institucionální část rozpočtu</t>
  </si>
  <si>
    <t>P</t>
  </si>
  <si>
    <t>Celkem normativní část rozpočtu</t>
  </si>
  <si>
    <t>Rozpočtový okruh II, Sociální záležitosti studentů</t>
  </si>
  <si>
    <t>Ukazatel C - stipendia pro studenty doktorských stud. prog.</t>
  </si>
  <si>
    <t>D</t>
  </si>
  <si>
    <t>Ukazatel J - dotace na ubytování a stravování studentů</t>
  </si>
  <si>
    <t>Ukazatel S1 - příspěvek na sociální stipendia VVŠ</t>
  </si>
  <si>
    <t>Ukazatel U1- příspěvek na ubytovací stipendia VVŠ</t>
  </si>
  <si>
    <t>Celkem sociální záležitosti studentů</t>
  </si>
  <si>
    <t>Rozpočtový okruh III, Rozvoj vysokých škol</t>
  </si>
  <si>
    <t xml:space="preserve">Ukazatel I - rozvojové programy </t>
  </si>
  <si>
    <t>v tom</t>
  </si>
  <si>
    <t>Institucionální plány (dříve decentralizované)</t>
  </si>
  <si>
    <t>Centralizované rozvojové projekty</t>
  </si>
  <si>
    <t>Celkem rozvoj vysokých škol</t>
  </si>
  <si>
    <t>Rozpočtový okruh IV, Mezinárodní spolupráce a ostatní</t>
  </si>
  <si>
    <t>Ukazatel D - mezinárodní spolupráce</t>
  </si>
  <si>
    <t>CEEPUS</t>
  </si>
  <si>
    <t>Podpora mezinárodní spolupráce</t>
  </si>
  <si>
    <t>Ukazatel F - Fond vzdělávací politiky</t>
  </si>
  <si>
    <t>V tom:</t>
  </si>
  <si>
    <t>Systémová podpora VŠ</t>
  </si>
  <si>
    <t>Studium studentů se specifickými potřebami</t>
  </si>
  <si>
    <t>Univerzita třetího věku (U3V)</t>
  </si>
  <si>
    <t>Podpora umělecké tvůrčí činnosti</t>
  </si>
  <si>
    <t>Podpora VŠ - pozměňovací návrh PS</t>
  </si>
  <si>
    <t>další</t>
  </si>
  <si>
    <t>Rezerva na priority MŠMT</t>
  </si>
  <si>
    <t>Ukazatel M - mimořádné aktivity VŠ</t>
  </si>
  <si>
    <t>Celkem Mezinárodní spolupráce a ostatní</t>
  </si>
  <si>
    <t>Ukazatel rozpočtu VŠ (zák. o státním rozpočtu)</t>
  </si>
  <si>
    <t>V některých ukazatelích může být poskytnut příspěvek nebo dotace v závislosti na účelu, na který se poskytuje.</t>
  </si>
  <si>
    <t>Kód VŠ</t>
  </si>
  <si>
    <t>Název VŠ</t>
  </si>
  <si>
    <t>Ukazatel C</t>
  </si>
  <si>
    <t>Ukazatel J</t>
  </si>
  <si>
    <t>Ukazatel U (VVŠ)</t>
  </si>
  <si>
    <t>Ukazatel F (SSP)</t>
  </si>
  <si>
    <t>Ukazatel F (U3V)</t>
  </si>
  <si>
    <t>Ukazatel D</t>
  </si>
  <si>
    <t>Ukazatel I (IRP) (1)</t>
  </si>
  <si>
    <t xml:space="preserve">Univerzita Karlova </t>
  </si>
  <si>
    <t>Jihočeská univerzita v Českých Budějovicích</t>
  </si>
  <si>
    <t>Univerzita J. E. Purkyně v Ústí nad Labem</t>
  </si>
  <si>
    <t>Masarykova univerzita</t>
  </si>
  <si>
    <t>Univerzita Palackého v Olomouci</t>
  </si>
  <si>
    <t>Veterinární a farmaceutická univerzita Brno</t>
  </si>
  <si>
    <t xml:space="preserve">Ostravská univerzita </t>
  </si>
  <si>
    <t>Univerzita Hradec Králové</t>
  </si>
  <si>
    <t>Slezská univerzita v Opavě</t>
  </si>
  <si>
    <t>České vysoké učení technické v Praze</t>
  </si>
  <si>
    <t>Vysoká škola chem.-technologická v Praze</t>
  </si>
  <si>
    <t>Západočeská univerzita v Plzni</t>
  </si>
  <si>
    <t>Technická univerzita v Liberci</t>
  </si>
  <si>
    <t>Univerzita Pardubice</t>
  </si>
  <si>
    <t>Vysoké učení technické v Brně</t>
  </si>
  <si>
    <t>Vysoká škola báňská - TU Ostrava</t>
  </si>
  <si>
    <t>Univerzita Tomáše Bati ve Zlíně</t>
  </si>
  <si>
    <t>Vysoká škola ekonomická v Praze</t>
  </si>
  <si>
    <t>Česká zemědělská univerzita v Praze</t>
  </si>
  <si>
    <t>Mendelova univerzita v Brně</t>
  </si>
  <si>
    <t>Akademie múzických umění v Praze</t>
  </si>
  <si>
    <t>Akademie výtvarných umění v Praze</t>
  </si>
  <si>
    <t>Vysoká škola uměleckoprůmyslová v Praze</t>
  </si>
  <si>
    <t>Janáčkova akademie múz umění v Brně</t>
  </si>
  <si>
    <t>Vysoká škola polytechnická Jihlava</t>
  </si>
  <si>
    <t>Vysoká škola techn. a ekonomická v Č. B.</t>
  </si>
  <si>
    <t xml:space="preserve">rezerva </t>
  </si>
  <si>
    <t xml:space="preserve">     Celkem</t>
  </si>
  <si>
    <t>*) Finanční prostředky kráceny uplatněním čl. 10 odst. 7 Pravidel</t>
  </si>
  <si>
    <t>Celkem</t>
  </si>
  <si>
    <t>Vysoká škola technická a ekonomická v Českých Budějovicích</t>
  </si>
  <si>
    <t>Janáčkova akademie múzických umění v Brně</t>
  </si>
  <si>
    <t>Vysoká škola báňská - Technická univerzita Ostrava</t>
  </si>
  <si>
    <t>Vysoká škola chemicko-technologická v Praze</t>
  </si>
  <si>
    <t>Ostravská univerzita</t>
  </si>
  <si>
    <t>Univerzita Jana Evangelisty Purkyně v Ústí nad Labem</t>
  </si>
  <si>
    <t>Univerzita Karlova</t>
  </si>
  <si>
    <t>Podíl v %</t>
  </si>
  <si>
    <t>Částka po krácení</t>
  </si>
  <si>
    <t>Krácení finančních prostředků *)</t>
  </si>
  <si>
    <t>Částka</t>
  </si>
  <si>
    <t>RO I celkem</t>
  </si>
  <si>
    <t>Název VVŠ</t>
  </si>
  <si>
    <t>Kód VVŠ</t>
  </si>
  <si>
    <t>Podíl na RO I</t>
  </si>
  <si>
    <t>Kč</t>
  </si>
  <si>
    <t>částka vyčleněná na RO I</t>
  </si>
  <si>
    <t>vč. krácení dle čl. 10 odst. 7 Pravidel</t>
  </si>
  <si>
    <t>K roku financování (data jsou spočtena vždy k 31.10. předchozího roku)</t>
  </si>
  <si>
    <t xml:space="preserve">2004 bez propado- vosti </t>
  </si>
  <si>
    <t>2009</t>
  </si>
  <si>
    <t>2010</t>
  </si>
  <si>
    <t>Fyzický počet studentů veřejných VŠ + soukromých VŠ  *)</t>
  </si>
  <si>
    <t>Meziroční změna v procentech</t>
  </si>
  <si>
    <t>Meziroční nárůst financovaného počtu studentů v procentech</t>
  </si>
  <si>
    <t>*)</t>
  </si>
  <si>
    <t xml:space="preserve">Ve výstupu ze SIMS je student, studující souběžně více studií ve stejném typu studijního programu, zahrnut pouze jednou, pokud však studuje ve více studiích ve více typech studijních programů, </t>
  </si>
  <si>
    <t xml:space="preserve">může být zahrnut víckrát (max 3x). </t>
  </si>
  <si>
    <t xml:space="preserve">**)  </t>
  </si>
  <si>
    <t>V r. 2004 byla upravena definice "propadovosti". Tím se zvýšil počet přepočtených ("financovaných") studentů cca o 4784.</t>
  </si>
  <si>
    <t xml:space="preserve">Je započteno každé studium, které vyhovuje kritériím pro započtení podle Pravidel pro poskytování dotací (resp. příspěvků a dotací) vysokým školám. </t>
  </si>
  <si>
    <t>V této tabulce jsou uvedeny počty přepočtených studentů, kteří byli zahrnuti do výpočtu příspěvku podle ukazatele A.</t>
  </si>
  <si>
    <t xml:space="preserve">Údaj o počtu financovaných studentů pro rok 2016 není vzhledem ke schválenému postupu pro rozpis finančních prostředků v rozpočtovém okruhu I počtem skutečně zahrnutým do financování, </t>
  </si>
  <si>
    <t>jedná se o výsledek modelového propočtu.</t>
  </si>
  <si>
    <t>Přehled rozpočtovaných prostředků pro vysoké školy v období let 2000-2015 z kapitoly 333 - MŠMT</t>
  </si>
  <si>
    <t>Schválený rozpočet</t>
  </si>
  <si>
    <r>
      <t xml:space="preserve">Poznámka: </t>
    </r>
    <r>
      <rPr>
        <sz val="10"/>
        <rFont val="Arial CE"/>
        <charset val="238"/>
      </rPr>
      <t>údaje v tabulce za roky 2000 až 2004 jsou převzaty z rozpočtu i závěrečného účtu kapitoly 333-MŠMT, údaje let 2005 až 2014 jsou převzaty z rozpočtu kapitoly 333-MŠMT. Tabulka nezahrnuje prostředky operačních programů EU (OP VK, OP VaVpI).</t>
    </r>
  </si>
  <si>
    <t>Rok</t>
  </si>
  <si>
    <t>Prostředky z kapitoly 333-MŠMT, rozpočtované pro vysoké školy (tis. Kč)</t>
  </si>
  <si>
    <t>Prostředky z kapitoly 333-MŠMT, rozpočtované pro vysoké školy</t>
  </si>
  <si>
    <t>Prostředky NIV i INV na vzdělávací činnost bez programů reprodukce majetku</t>
  </si>
  <si>
    <t>Prostředky na ubytování a stravování studentů</t>
  </si>
  <si>
    <t>Programové financování INV i NIV</t>
  </si>
  <si>
    <t>Výzkum a vývoj, specific. VŠ výzkum</t>
  </si>
  <si>
    <t>Celkem kapitola 333-MŠMT</t>
  </si>
  <si>
    <t xml:space="preserve">Meziroční nárůst kap. 333-MŠMT </t>
  </si>
  <si>
    <t>Meziroční nárůst v %</t>
  </si>
  <si>
    <t>2010 *)</t>
  </si>
  <si>
    <t>2015**)</t>
  </si>
  <si>
    <t>2016**)</t>
  </si>
  <si>
    <t>2016***)</t>
  </si>
  <si>
    <t>*) Rozpočet po zvýšení o 800 mil. Kč podle usnesení vlády č. 54 ze dne 16. 1. 2010</t>
  </si>
  <si>
    <t>prostředků přidělených na základě PV 36/2014 (400 000 tis. Kč)</t>
  </si>
  <si>
    <t>***) Údaj ve sloupci "Prostředky NIV i INV na vzdělávací činnost bez programů reprodukce majetku" je pro správnou vypovídací schopnost navýšen o 500 000 tis. Kč, které byly školám poskytnuty v závěru roku 2015 za účelem posílení zdrojů v roce 2016 (v údajích za rok 2015 nejsou zahrnuty).</t>
  </si>
  <si>
    <t xml:space="preserve"> </t>
  </si>
  <si>
    <t>Kódy, zkratky a plné názvy veřejných vysokých škol</t>
  </si>
  <si>
    <t>použité v rozpisu rozpočtu vysokých škol</t>
  </si>
  <si>
    <t>Kód</t>
  </si>
  <si>
    <t>Zkratka</t>
  </si>
  <si>
    <t>Plný název veřejné vysoké školy</t>
  </si>
  <si>
    <t xml:space="preserve">UK </t>
  </si>
  <si>
    <t>JU</t>
  </si>
  <si>
    <t xml:space="preserve">UJEP </t>
  </si>
  <si>
    <t>MU</t>
  </si>
  <si>
    <t>UP</t>
  </si>
  <si>
    <t>VFU Brno</t>
  </si>
  <si>
    <t>OU</t>
  </si>
  <si>
    <t>UHK</t>
  </si>
  <si>
    <t>SU</t>
  </si>
  <si>
    <t>ČVUT</t>
  </si>
  <si>
    <t>VŠCHT Praha</t>
  </si>
  <si>
    <t>ZČU</t>
  </si>
  <si>
    <t>TUL</t>
  </si>
  <si>
    <t>UPa</t>
  </si>
  <si>
    <t>VUT v Brně</t>
  </si>
  <si>
    <t>VŠB-TUO</t>
  </si>
  <si>
    <t>UTB ve Zlíně</t>
  </si>
  <si>
    <t>VŠE</t>
  </si>
  <si>
    <t>ČZU v Praze</t>
  </si>
  <si>
    <t>MENDELU</t>
  </si>
  <si>
    <t>AMU v Praze</t>
  </si>
  <si>
    <t>AVU v Praze</t>
  </si>
  <si>
    <t>JAMU</t>
  </si>
  <si>
    <t>VŠTE</t>
  </si>
  <si>
    <t>(údaje v Kč mimo počtu zaměstnanců)</t>
  </si>
  <si>
    <t>Kapitola 333 - MŠMT</t>
  </si>
  <si>
    <t>Schv. rozpočet</t>
  </si>
  <si>
    <t>Vlivy</t>
  </si>
  <si>
    <t>1.</t>
  </si>
  <si>
    <t>2.</t>
  </si>
  <si>
    <t>3.</t>
  </si>
  <si>
    <t>4.</t>
  </si>
  <si>
    <t>roku</t>
  </si>
  <si>
    <t>S O U H R N N É    U K A Z A T E L E</t>
  </si>
  <si>
    <t xml:space="preserve">  Výdaje celkem</t>
  </si>
  <si>
    <t>SPECIFICKÉ UKAZATELE -  VÝDAJE CELKEM</t>
  </si>
  <si>
    <t xml:space="preserve">      v tom: vysoké školy</t>
  </si>
  <si>
    <t xml:space="preserve">                           - vysoké školy příspěvek</t>
  </si>
  <si>
    <t>PRŮŘEZOVÉ UKAZATELE</t>
  </si>
  <si>
    <t xml:space="preserve">    Ostatní běžné výdaje mimo ost.běžné výdaje OSS a PO</t>
  </si>
  <si>
    <t>Výdaje vedené v informačním systému programového financování EDS/SMVS celkem</t>
  </si>
  <si>
    <t>údaje v Kč</t>
  </si>
  <si>
    <t>Výpočt. stip. v doktor. studiu (ročně)</t>
  </si>
  <si>
    <t>Rozpočet 2019</t>
  </si>
  <si>
    <t>Ukazatel P - společenské priority</t>
  </si>
  <si>
    <t>Program digitalizace</t>
  </si>
  <si>
    <t>Příspěvek celkem</t>
  </si>
  <si>
    <t>Dotace celkem</t>
  </si>
  <si>
    <t>(údaje v Kč )</t>
  </si>
  <si>
    <t xml:space="preserve">     v tom ukazatel A - fixní část</t>
  </si>
  <si>
    <t>Podíl na A + K</t>
  </si>
  <si>
    <t xml:space="preserve">     v tom ukazatel K - výkonová část </t>
  </si>
  <si>
    <t xml:space="preserve">                 v tom lékařské fakulty</t>
  </si>
  <si>
    <t xml:space="preserve">                 v tom pedagogické fakulty</t>
  </si>
  <si>
    <t>Ukazatel A - fixní část</t>
  </si>
  <si>
    <t>Ukazatel K - výkonová část</t>
  </si>
  <si>
    <t>Kompenzace UVVŠ **)</t>
  </si>
  <si>
    <t>Lékařské fakulty</t>
  </si>
  <si>
    <t>Pedagogické fakulty</t>
  </si>
  <si>
    <t>Přepočtený ("financovaný") počet studentů VVŠ podle definice ukazatele A **)  ***)</t>
  </si>
  <si>
    <t xml:space="preserve">***)  </t>
  </si>
  <si>
    <t xml:space="preserve">Údaj o počtu financovaných studentů od roku 2017 nelze vzhledem ke změně metodiky výpočtu stanovit. </t>
  </si>
  <si>
    <t xml:space="preserve">dorovnání VŠ z OP VVV </t>
  </si>
  <si>
    <t>posílení VŠ v rámci SDV</t>
  </si>
  <si>
    <t>přesuny v rámci EDS/SMVS</t>
  </si>
  <si>
    <t>vnitřní přesuny</t>
  </si>
  <si>
    <t xml:space="preserve">Střednědobý </t>
  </si>
  <si>
    <t>k 1.1.2019</t>
  </si>
  <si>
    <t>výhled</t>
  </si>
  <si>
    <t>a srovnatelná základna</t>
  </si>
  <si>
    <t>(usnesení  PSP č. 422/2018)</t>
  </si>
  <si>
    <t>Rozpočet vysokých škol na rok 2020</t>
  </si>
  <si>
    <t>Bilance zdrojů pro rozdělení příspěvku a dotací vysokým školám v roce 2020</t>
  </si>
  <si>
    <r>
      <t>Sociální stipendium (měsíčně)</t>
    </r>
    <r>
      <rPr>
        <b/>
        <vertAlign val="superscript"/>
        <sz val="11"/>
        <rFont val="Arial"/>
        <family val="2"/>
        <charset val="238"/>
      </rPr>
      <t xml:space="preserve"> 2*)</t>
    </r>
  </si>
  <si>
    <r>
      <t xml:space="preserve">Příspěvek </t>
    </r>
    <r>
      <rPr>
        <b/>
        <vertAlign val="superscript"/>
        <sz val="11"/>
        <rFont val="Arial"/>
        <family val="2"/>
        <charset val="238"/>
      </rPr>
      <t>1*</t>
    </r>
    <r>
      <rPr>
        <b/>
        <sz val="11"/>
        <rFont val="Arial"/>
        <family val="2"/>
        <charset val="238"/>
      </rPr>
      <t>)</t>
    </r>
  </si>
  <si>
    <r>
      <t xml:space="preserve">Dotace </t>
    </r>
    <r>
      <rPr>
        <b/>
        <vertAlign val="superscript"/>
        <sz val="11"/>
        <rFont val="Arial"/>
        <family val="2"/>
        <charset val="238"/>
      </rPr>
      <t>1*)</t>
    </r>
  </si>
  <si>
    <t>Rozpočet 2020</t>
  </si>
  <si>
    <t>Ukazatel S2 - dotace na sociální stipendia SVŠ</t>
  </si>
  <si>
    <t>Ukazatel U2 - dotace na ubytovací stipendia SVŠ</t>
  </si>
  <si>
    <r>
      <t xml:space="preserve">Podpora pedagogických fakult/pedagogických studijních programů </t>
    </r>
    <r>
      <rPr>
        <i/>
        <vertAlign val="superscript"/>
        <sz val="11"/>
        <rFont val="Arial"/>
        <family val="2"/>
        <charset val="238"/>
      </rPr>
      <t>3*)</t>
    </r>
  </si>
  <si>
    <t>Soukromé VŠ</t>
  </si>
  <si>
    <t>Univerzita obrany</t>
  </si>
  <si>
    <t>Fond umělecké činnosti (FUČ)</t>
  </si>
  <si>
    <t>Rezerva na navýš. RO I dle čl. 14 odst. 3 Pravidel pro rok 2020</t>
  </si>
  <si>
    <t>Celkem příspěvek + dotace</t>
  </si>
  <si>
    <t>Výdaje na EDS/SMVS (sekce I)</t>
  </si>
  <si>
    <t>Výdaje na mezinárodní spolupráci (sekce VI)</t>
  </si>
  <si>
    <t>Výdaje na činnost VŠ</t>
  </si>
  <si>
    <t>Členění rozpisu rozpočtu (vč. výdajů na EDS/SMVS a výdajů na mezinárodní spolupráci) z pohledu struktury údajů státní pokladny</t>
  </si>
  <si>
    <t>Bude upřesněno v průběhu roku podle povahy schválených výdajů ukazatele F</t>
  </si>
  <si>
    <t xml:space="preserve">1*) </t>
  </si>
  <si>
    <t xml:space="preserve">2*) </t>
  </si>
  <si>
    <t>Vychází z výše minimální mzdy od 1. 1. 2020</t>
  </si>
  <si>
    <t xml:space="preserve">3*) </t>
  </si>
  <si>
    <t>Podpora pedagogický fakult ve výši 115 000 000 Kč poskytována od roku 2019 skrze ukazatel P. Podpora pedagogických studijních programů ve výši 85 000 000 Kč poskytována od roku 2020 skrze ukazatel P. Podpora ve výši 30 000 000 Kč je směřována na pedagogické studijní programy s deficitními aprobacemi (matematika, fyzika, chemie, biologie a informatika).</t>
  </si>
  <si>
    <t xml:space="preserve">RO I 2020              po krácení             </t>
  </si>
  <si>
    <t>Fond umělecké činnosti</t>
  </si>
  <si>
    <t>konsorcia Evropských univerzit</t>
  </si>
  <si>
    <t>Do rozpočtového okruhu I je kromě ukazatelů A, K a P zahrnuta také kompenzace pro umělecké veřejné vysoké školy dle čl. 14 odst. 3 Pravidel.</t>
  </si>
  <si>
    <t>Ukazatel I uvádí v tomto přehledu pouze alokace na institucionální plány v celkové výši 1 035 000 000 Kč. Prostřednictvím ukazate I jsou pro rok 2019 přerozdělovány také prostředky na centralizované rozvojové plány ve výši 160 000 000 Kč.</t>
  </si>
  <si>
    <t>Rozpis jednotlivých ukazatelů rozpočtu 2020 veřejným vysokým školám</t>
  </si>
  <si>
    <t xml:space="preserve">     v tom ukazatel P - společenské priority</t>
  </si>
  <si>
    <t xml:space="preserve">                 v tom učitelské SP</t>
  </si>
  <si>
    <t xml:space="preserve">                 v tom ekonomická knihovna CIKS</t>
  </si>
  <si>
    <t>Specifický přístup k UVVŠ dle čl. 14 odst. 3</t>
  </si>
  <si>
    <t>SP přípravující budoucí ped. pracovníky</t>
  </si>
  <si>
    <t>Ekonomická knihovna VŠE</t>
  </si>
  <si>
    <r>
      <t xml:space="preserve">**) </t>
    </r>
    <r>
      <rPr>
        <sz val="13.5"/>
        <rFont val="Calibri"/>
        <family val="2"/>
        <charset val="238"/>
        <scheme val="minor"/>
      </rPr>
      <t>Kompenzace disproporce mezi nárůstem prostředků na dlouhodobý koncepční rozvoj výzumných organizací u uměleckých VVŠ a ostatních VVŠ dle čl. 14 odst. 3 Pravidel</t>
    </r>
    <r>
      <rPr>
        <sz val="13.5"/>
        <color theme="1"/>
        <rFont val="Calibri"/>
        <family val="2"/>
        <charset val="238"/>
        <scheme val="minor"/>
      </rPr>
      <t>. Finanční prostředky ve výši 37 370 000 Kč dokryty z RO IV.</t>
    </r>
  </si>
  <si>
    <t>Rozpočtový okruh I, institucionální část rozpočtu - celkový výpočet na rok 2020</t>
  </si>
  <si>
    <t>Počty fyzických studentů veřejných vysokých škol a soukromých vysokých škol a počty přepočtených ("financovaných") studentů VVŠ v letech 2000 až 2020</t>
  </si>
  <si>
    <r>
      <t xml:space="preserve">Poznámka: </t>
    </r>
    <r>
      <rPr>
        <sz val="10"/>
        <rFont val="Arial CE"/>
        <charset val="238"/>
      </rPr>
      <t>údaje v tabulce za roky 2000 až 2004 jsou převzaty z rozpočtu i závěrečného účtu kapitoly 333-MŠMT, údaje let 2005 až 2020 jsou převzaty z rozpočtu kapitoly 333-MŠMT. Tabulka nezahrnuje prostředky operačních programů EU (OP VK, OP VaVpI).</t>
    </r>
  </si>
  <si>
    <t xml:space="preserve">**) Rozpočet s včetně částek, o něž byl rozpočet pro projednání v poradě vedení doplněn (110 700 tis. Kč převodem rezervy OP VK provedeným v r. 2015,                                                                                         189 300 tis. Kč přesunem v rámci rozpočtu MŠMT a 28 000 tis. Kč navýšením ukazatele na zajištění mimořádného přijímacího řízení na pedagogických fakultách. </t>
  </si>
  <si>
    <t>Přehled rozpočtovaných prostředků pro vysoké školy v období let 2000-2020 z kapitoly 333 - MŠMT</t>
  </si>
  <si>
    <t>UMPRUM</t>
  </si>
  <si>
    <t>VŠPJ</t>
  </si>
  <si>
    <r>
      <t xml:space="preserve">% podíl z celku </t>
    </r>
    <r>
      <rPr>
        <i/>
        <sz val="11"/>
        <rFont val="Arial"/>
        <family val="2"/>
        <charset val="238"/>
      </rPr>
      <t>(sl. 3)</t>
    </r>
  </si>
  <si>
    <r>
      <t xml:space="preserve">Meziroční vývoj 
</t>
    </r>
    <r>
      <rPr>
        <i/>
        <sz val="11"/>
        <rFont val="Arial"/>
        <family val="2"/>
        <charset val="238"/>
      </rPr>
      <t>(sl. 3 vs 2)</t>
    </r>
  </si>
  <si>
    <r>
      <t xml:space="preserve">% podíl z celku </t>
    </r>
    <r>
      <rPr>
        <i/>
        <sz val="11"/>
        <rFont val="Arial"/>
        <family val="2"/>
        <charset val="238"/>
      </rPr>
      <t>(sl. 6)</t>
    </r>
  </si>
  <si>
    <r>
      <t xml:space="preserve">Meziroční vývoj 
</t>
    </r>
    <r>
      <rPr>
        <i/>
        <sz val="11"/>
        <rFont val="Arial"/>
        <family val="2"/>
        <charset val="238"/>
      </rPr>
      <t>(sl. 6 vs 3)</t>
    </r>
  </si>
  <si>
    <r>
      <t xml:space="preserve">% podíl z celku </t>
    </r>
    <r>
      <rPr>
        <i/>
        <sz val="11"/>
        <rFont val="Arial"/>
        <family val="2"/>
        <charset val="238"/>
      </rPr>
      <t>(sl. 9)</t>
    </r>
  </si>
  <si>
    <r>
      <t xml:space="preserve">Meziroční vývoj 
</t>
    </r>
    <r>
      <rPr>
        <i/>
        <sz val="11"/>
        <rFont val="Arial"/>
        <family val="2"/>
        <charset val="238"/>
      </rPr>
      <t>(sl. 9 vs 6)</t>
    </r>
  </si>
  <si>
    <t>Schválený</t>
  </si>
  <si>
    <t>rozpočet</t>
  </si>
  <si>
    <t>Celkem kapitola 
333-MŠMT</t>
  </si>
  <si>
    <t xml:space="preserve">Meziroční nárůst kap. 
333-MŠMT </t>
  </si>
  <si>
    <t xml:space="preserve">                           - vysoké školy dotace (vč. 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</si>
</sst>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Kč&quot;;[Red]\-#,##0\ &quot;Kč&quot;"/>
    <numFmt numFmtId="8" formatCode="#,##0.00\ &quot;Kč&quot;;[Red]\-#,##0.00\ &quot;Kč&quot;"/>
    <numFmt numFmtId="164" formatCode="0.0%"/>
    <numFmt numFmtId="165" formatCode="0.0"/>
    <numFmt numFmtId="166" formatCode="#,##0\ &quot;Kč&quot;"/>
    <numFmt numFmtId="167" formatCode="#,##0.00\ &quot;Kč&quot;"/>
    <numFmt numFmtId="168" formatCode="0.000%"/>
  </numFmts>
  <fonts count="53" x14ac:knownFonts="1">
    <font>
      <sz val="11"/>
      <color theme="1"/>
      <name val="Calibri"/>
      <family val="2"/>
      <charset val="238"/>
      <scheme val="minor"/>
    </font>
    <font>
      <sz val="11"/>
      <color theme="1"/>
      <name val="Calibri"/>
      <family val="2"/>
      <charset val="238"/>
      <scheme val="minor"/>
    </font>
    <font>
      <b/>
      <sz val="15"/>
      <color theme="3"/>
      <name val="Calibri"/>
      <family val="2"/>
      <charset val="238"/>
      <scheme val="minor"/>
    </font>
    <font>
      <b/>
      <sz val="11"/>
      <color theme="1"/>
      <name val="Calibri"/>
      <family val="2"/>
      <charset val="238"/>
      <scheme val="minor"/>
    </font>
    <font>
      <sz val="11"/>
      <name val="Times New Roman CE"/>
      <charset val="238"/>
    </font>
    <font>
      <b/>
      <sz val="22"/>
      <name val="Arial"/>
      <family val="2"/>
      <charset val="238"/>
    </font>
    <font>
      <sz val="10"/>
      <name val="Arial"/>
      <family val="2"/>
      <charset val="238"/>
    </font>
    <font>
      <b/>
      <sz val="11"/>
      <name val="Arial"/>
      <family val="2"/>
      <charset val="238"/>
    </font>
    <font>
      <sz val="11"/>
      <name val="Arial"/>
      <family val="2"/>
      <charset val="238"/>
    </font>
    <font>
      <b/>
      <sz val="12"/>
      <name val="Arial"/>
      <family val="2"/>
      <charset val="238"/>
    </font>
    <font>
      <sz val="12"/>
      <name val="Arial"/>
      <family val="2"/>
      <charset val="238"/>
    </font>
    <font>
      <sz val="10"/>
      <name val="Arial CE"/>
      <charset val="238"/>
    </font>
    <font>
      <i/>
      <sz val="11"/>
      <name val="Arial"/>
      <family val="2"/>
      <charset val="238"/>
    </font>
    <font>
      <b/>
      <sz val="11"/>
      <color theme="1"/>
      <name val="Arial"/>
      <family val="2"/>
      <charset val="238"/>
    </font>
    <font>
      <b/>
      <i/>
      <sz val="11"/>
      <name val="Arial"/>
      <family val="2"/>
      <charset val="238"/>
    </font>
    <font>
      <i/>
      <sz val="11"/>
      <color rgb="FFFF0000"/>
      <name val="Arial"/>
      <family val="2"/>
      <charset val="238"/>
    </font>
    <font>
      <b/>
      <i/>
      <sz val="12"/>
      <name val="Arial"/>
      <family val="2"/>
      <charset val="238"/>
    </font>
    <font>
      <i/>
      <sz val="11"/>
      <color theme="1"/>
      <name val="Arial"/>
      <family val="2"/>
      <charset val="238"/>
    </font>
    <font>
      <sz val="11"/>
      <color theme="1"/>
      <name val="Arial"/>
      <family val="2"/>
      <charset val="238"/>
    </font>
    <font>
      <i/>
      <sz val="12"/>
      <name val="Arial"/>
      <family val="2"/>
      <charset val="238"/>
    </font>
    <font>
      <i/>
      <sz val="12"/>
      <color rgb="FF808080"/>
      <name val="Arial"/>
      <family val="2"/>
      <charset val="238"/>
    </font>
    <font>
      <b/>
      <i/>
      <sz val="12"/>
      <color rgb="FF808080"/>
      <name val="Arial"/>
      <family val="2"/>
      <charset val="238"/>
    </font>
    <font>
      <b/>
      <i/>
      <sz val="12"/>
      <color theme="1"/>
      <name val="Arial"/>
      <family val="2"/>
      <charset val="238"/>
    </font>
    <font>
      <sz val="11"/>
      <color rgb="FFFF0000"/>
      <name val="Arial"/>
      <family val="2"/>
      <charset val="238"/>
    </font>
    <font>
      <i/>
      <sz val="11"/>
      <color theme="0"/>
      <name val="Arial"/>
      <family val="2"/>
      <charset val="238"/>
    </font>
    <font>
      <sz val="11"/>
      <color theme="0"/>
      <name val="Arial"/>
      <family val="2"/>
      <charset val="238"/>
    </font>
    <font>
      <b/>
      <sz val="12"/>
      <color theme="1"/>
      <name val="Arial"/>
      <family val="2"/>
      <charset val="238"/>
    </font>
    <font>
      <vertAlign val="superscript"/>
      <sz val="11"/>
      <name val="Arial"/>
      <family val="2"/>
      <charset val="238"/>
    </font>
    <font>
      <sz val="10"/>
      <name val="Arial"/>
      <family val="2"/>
      <charset val="238"/>
    </font>
    <font>
      <b/>
      <sz val="15"/>
      <name val="Arial"/>
      <family val="2"/>
      <charset val="238"/>
    </font>
    <font>
      <b/>
      <sz val="10"/>
      <name val="Arial"/>
      <family val="2"/>
      <charset val="238"/>
    </font>
    <font>
      <sz val="10"/>
      <color theme="1"/>
      <name val="Arial"/>
      <family val="2"/>
      <charset val="238"/>
    </font>
    <font>
      <sz val="10"/>
      <color theme="1"/>
      <name val="Calibri"/>
      <family val="2"/>
      <charset val="238"/>
      <scheme val="minor"/>
    </font>
    <font>
      <sz val="10"/>
      <color rgb="FFFF0000"/>
      <name val="Calibri"/>
      <family val="2"/>
      <charset val="238"/>
      <scheme val="minor"/>
    </font>
    <font>
      <sz val="10"/>
      <name val="Calibri"/>
      <family val="2"/>
      <charset val="238"/>
      <scheme val="minor"/>
    </font>
    <font>
      <b/>
      <sz val="18"/>
      <name val="Arial"/>
      <family val="2"/>
      <charset val="238"/>
    </font>
    <font>
      <b/>
      <sz val="22"/>
      <name val="Calibri"/>
      <family val="2"/>
      <charset val="238"/>
      <scheme val="minor"/>
    </font>
    <font>
      <b/>
      <sz val="16"/>
      <name val="Arial CE"/>
      <family val="2"/>
      <charset val="238"/>
    </font>
    <font>
      <b/>
      <sz val="14"/>
      <name val="Arial CE"/>
      <family val="2"/>
      <charset val="238"/>
    </font>
    <font>
      <b/>
      <sz val="12"/>
      <name val="Arial CE"/>
      <family val="2"/>
      <charset val="238"/>
    </font>
    <font>
      <b/>
      <u/>
      <sz val="11"/>
      <name val="Arial CE"/>
      <family val="2"/>
      <charset val="238"/>
    </font>
    <font>
      <b/>
      <u/>
      <sz val="12"/>
      <name val="Arial CE"/>
      <family val="2"/>
      <charset val="238"/>
    </font>
    <font>
      <u/>
      <sz val="10"/>
      <name val="Arial CE"/>
      <charset val="238"/>
    </font>
    <font>
      <sz val="9"/>
      <name val="Arial"/>
      <family val="2"/>
      <charset val="238"/>
    </font>
    <font>
      <b/>
      <sz val="16"/>
      <name val="Arial"/>
      <family val="2"/>
      <charset val="238"/>
    </font>
    <font>
      <b/>
      <sz val="14"/>
      <color theme="1"/>
      <name val="Calibri"/>
      <family val="2"/>
      <charset val="238"/>
      <scheme val="minor"/>
    </font>
    <font>
      <sz val="12"/>
      <color theme="1"/>
      <name val="Calibri"/>
      <family val="2"/>
      <charset val="238"/>
      <scheme val="minor"/>
    </font>
    <font>
      <i/>
      <sz val="10"/>
      <name val="Arial"/>
      <family val="2"/>
      <charset val="238"/>
    </font>
    <font>
      <sz val="13.5"/>
      <color theme="1"/>
      <name val="Calibri"/>
      <family val="2"/>
      <charset val="238"/>
      <scheme val="minor"/>
    </font>
    <font>
      <b/>
      <vertAlign val="superscript"/>
      <sz val="11"/>
      <name val="Arial"/>
      <family val="2"/>
      <charset val="238"/>
    </font>
    <font>
      <i/>
      <vertAlign val="superscript"/>
      <sz val="11"/>
      <name val="Arial"/>
      <family val="2"/>
      <charset val="238"/>
    </font>
    <font>
      <sz val="13.5"/>
      <name val="Calibri"/>
      <family val="2"/>
      <charset val="238"/>
      <scheme val="minor"/>
    </font>
    <font>
      <sz val="11"/>
      <name val="Calibri"/>
      <family val="2"/>
      <charset val="238"/>
      <scheme val="minor"/>
    </font>
  </fonts>
  <fills count="12">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tint="-0.249977111117893"/>
        <bgColor indexed="64"/>
      </patternFill>
    </fill>
    <fill>
      <patternFill patternType="solid">
        <fgColor theme="6"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FF80"/>
        <bgColor indexed="64"/>
      </patternFill>
    </fill>
    <fill>
      <patternFill patternType="solid">
        <fgColor rgb="FFFFFFC0"/>
        <bgColor indexed="64"/>
      </patternFill>
    </fill>
    <fill>
      <patternFill patternType="solid">
        <fgColor theme="9" tint="0.39997558519241921"/>
        <bgColor indexed="64"/>
      </patternFill>
    </fill>
  </fills>
  <borders count="111">
    <border>
      <left/>
      <right/>
      <top/>
      <bottom/>
      <diagonal/>
    </border>
    <border>
      <left/>
      <right/>
      <top/>
      <bottom style="thick">
        <color theme="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theme="9" tint="-0.499984740745262"/>
      </right>
      <top style="medium">
        <color indexed="64"/>
      </top>
      <bottom/>
      <diagonal/>
    </border>
    <border>
      <left style="medium">
        <color theme="9" tint="-0.499984740745262"/>
      </left>
      <right style="medium">
        <color theme="9" tint="-0.499984740745262"/>
      </right>
      <top style="medium">
        <color theme="9" tint="-0.499984740745262"/>
      </top>
      <bottom/>
      <diagonal/>
    </border>
    <border>
      <left style="medium">
        <color theme="9" tint="-0.499984740745262"/>
      </left>
      <right style="thin">
        <color indexed="64"/>
      </right>
      <top style="medium">
        <color indexed="64"/>
      </top>
      <bottom/>
      <diagonal/>
    </border>
    <border>
      <left style="medium">
        <color indexed="64"/>
      </left>
      <right style="medium">
        <color theme="1"/>
      </right>
      <top style="medium">
        <color theme="9" tint="-0.499984740745262"/>
      </top>
      <bottom/>
      <diagonal/>
    </border>
    <border>
      <left style="medium">
        <color indexed="64"/>
      </left>
      <right style="thin">
        <color indexed="64"/>
      </right>
      <top/>
      <bottom/>
      <diagonal/>
    </border>
    <border>
      <left style="thin">
        <color indexed="64"/>
      </left>
      <right/>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theme="9" tint="-0.499984740745262"/>
      </right>
      <top/>
      <bottom/>
      <diagonal/>
    </border>
    <border>
      <left style="medium">
        <color theme="9" tint="-0.499984740745262"/>
      </left>
      <right style="medium">
        <color theme="9" tint="-0.499984740745262"/>
      </right>
      <top/>
      <bottom/>
      <diagonal/>
    </border>
    <border>
      <left style="medium">
        <color theme="9" tint="-0.499984740745262"/>
      </left>
      <right style="thin">
        <color indexed="64"/>
      </right>
      <top/>
      <bottom/>
      <diagonal/>
    </border>
    <border>
      <left style="thin">
        <color indexed="64"/>
      </left>
      <right style="medium">
        <color indexed="64"/>
      </right>
      <top/>
      <bottom/>
      <diagonal/>
    </border>
    <border>
      <left style="medium">
        <color indexed="64"/>
      </left>
      <right style="medium">
        <color theme="1"/>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theme="9" tint="-0.499984740745262"/>
      </right>
      <top/>
      <bottom style="medium">
        <color indexed="64"/>
      </bottom>
      <diagonal/>
    </border>
    <border>
      <left style="medium">
        <color theme="9" tint="-0.499984740745262"/>
      </left>
      <right style="medium">
        <color theme="9" tint="-0.499984740745262"/>
      </right>
      <top/>
      <bottom style="medium">
        <color indexed="64"/>
      </bottom>
      <diagonal/>
    </border>
    <border>
      <left style="medium">
        <color theme="9" tint="-0.499984740745262"/>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theme="1"/>
      </right>
      <top/>
      <bottom style="medium">
        <color indexed="64"/>
      </bottom>
      <diagonal/>
    </border>
    <border>
      <left/>
      <right/>
      <top style="medium">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theme="9" tint="-0.499984740745262"/>
      </left>
      <right style="medium">
        <color theme="9" tint="-0.499984740745262"/>
      </right>
      <top style="medium">
        <color indexed="64"/>
      </top>
      <bottom/>
      <diagonal/>
    </border>
    <border>
      <left style="medium">
        <color indexed="64"/>
      </left>
      <right style="medium">
        <color theme="1"/>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theme="9" tint="-0.499984740745262"/>
      </left>
      <right style="medium">
        <color theme="9" tint="-0.499984740745262"/>
      </right>
      <top style="thin">
        <color indexed="64"/>
      </top>
      <bottom style="medium">
        <color indexed="64"/>
      </bottom>
      <diagonal/>
    </border>
    <border>
      <left style="medium">
        <color indexed="64"/>
      </left>
      <right style="medium">
        <color theme="1"/>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medium">
        <color theme="9" tint="-0.499984740745262"/>
      </left>
      <right style="medium">
        <color theme="9" tint="-0.499984740745262"/>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theme="9" tint="-0.499984740745262"/>
      </left>
      <right style="medium">
        <color theme="9" tint="-0.499984740745262"/>
      </right>
      <top/>
      <bottom style="thin">
        <color indexed="64"/>
      </bottom>
      <diagonal/>
    </border>
    <border>
      <left style="medium">
        <color indexed="64"/>
      </left>
      <right style="medium">
        <color theme="1"/>
      </right>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theme="9" tint="-0.499984740745262"/>
      </left>
      <right style="medium">
        <color theme="9" tint="-0.499984740745262"/>
      </right>
      <top style="medium">
        <color indexed="64"/>
      </top>
      <bottom style="medium">
        <color indexed="64"/>
      </bottom>
      <diagonal/>
    </border>
    <border>
      <left style="medium">
        <color indexed="64"/>
      </left>
      <right style="medium">
        <color theme="1"/>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theme="9" tint="-0.499984740745262"/>
      </left>
      <right style="medium">
        <color theme="9" tint="-0.499984740745262"/>
      </right>
      <top style="medium">
        <color indexed="64"/>
      </top>
      <bottom style="thin">
        <color indexed="64"/>
      </bottom>
      <diagonal/>
    </border>
    <border>
      <left style="medium">
        <color indexed="64"/>
      </left>
      <right style="medium">
        <color theme="1"/>
      </right>
      <top style="medium">
        <color indexed="64"/>
      </top>
      <bottom style="thin">
        <color indexed="64"/>
      </bottom>
      <diagonal/>
    </border>
    <border>
      <left style="medium">
        <color theme="9" tint="-0.499984740745262"/>
      </left>
      <right style="medium">
        <color theme="9" tint="-0.499984740745262"/>
      </right>
      <top style="thin">
        <color indexed="64"/>
      </top>
      <bottom/>
      <diagonal/>
    </border>
    <border>
      <left style="medium">
        <color indexed="64"/>
      </left>
      <right style="medium">
        <color theme="1"/>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thin">
        <color indexed="64"/>
      </top>
      <bottom/>
      <diagonal/>
    </border>
    <border>
      <left style="medium">
        <color indexed="0"/>
      </left>
      <right style="medium">
        <color indexed="64"/>
      </right>
      <top style="medium">
        <color indexed="64"/>
      </top>
      <bottom style="thin">
        <color indexed="64"/>
      </bottom>
      <diagonal/>
    </border>
    <border>
      <left style="medium">
        <color indexed="0"/>
      </left>
      <right style="medium">
        <color indexed="64"/>
      </right>
      <top style="thin">
        <color indexed="64"/>
      </top>
      <bottom style="thin">
        <color indexed="64"/>
      </bottom>
      <diagonal/>
    </border>
    <border>
      <left style="medium">
        <color indexed="0"/>
      </left>
      <right style="medium">
        <color indexed="64"/>
      </right>
      <top style="thin">
        <color indexed="64"/>
      </top>
      <bottom style="medium">
        <color indexed="64"/>
      </bottom>
      <diagonal/>
    </border>
    <border>
      <left/>
      <right style="medium">
        <color indexed="64"/>
      </right>
      <top/>
      <bottom style="thin">
        <color indexed="64"/>
      </bottom>
      <diagonal/>
    </border>
  </borders>
  <cellStyleXfs count="31">
    <xf numFmtId="0" fontId="0" fillId="0" borderId="0"/>
    <xf numFmtId="0" fontId="4" fillId="0" borderId="0"/>
    <xf numFmtId="0" fontId="6" fillId="0" borderId="0"/>
    <xf numFmtId="0" fontId="11" fillId="0" borderId="0"/>
    <xf numFmtId="0" fontId="6" fillId="0" borderId="0"/>
    <xf numFmtId="0" fontId="28" fillId="0" borderId="0"/>
    <xf numFmtId="0" fontId="1" fillId="0" borderId="0"/>
    <xf numFmtId="0" fontId="1" fillId="0" borderId="0"/>
    <xf numFmtId="0" fontId="1" fillId="0" borderId="0"/>
    <xf numFmtId="0" fontId="6" fillId="0" borderId="0"/>
    <xf numFmtId="9" fontId="6"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6" fillId="0" borderId="0"/>
    <xf numFmtId="9" fontId="1" fillId="0" borderId="0" applyFont="0" applyFill="0" applyBorder="0" applyAlignment="0" applyProtection="0"/>
    <xf numFmtId="0" fontId="1" fillId="0" borderId="0"/>
    <xf numFmtId="0" fontId="1" fillId="0" borderId="0"/>
    <xf numFmtId="0" fontId="1" fillId="0" borderId="0"/>
    <xf numFmtId="9" fontId="6" fillId="0" borderId="0" applyFont="0" applyFill="0" applyBorder="0" applyAlignment="0" applyProtection="0"/>
    <xf numFmtId="0" fontId="2" fillId="0" borderId="1" applyFill="0" applyAlignment="0" applyProtection="0"/>
    <xf numFmtId="0" fontId="35" fillId="0" borderId="0" applyFont="0"/>
    <xf numFmtId="0" fontId="11" fillId="0" borderId="0"/>
    <xf numFmtId="0" fontId="11" fillId="0" borderId="0"/>
    <xf numFmtId="9" fontId="28" fillId="0" borderId="0" applyFont="0" applyFill="0" applyBorder="0" applyAlignment="0" applyProtection="0"/>
    <xf numFmtId="9" fontId="1" fillId="0" borderId="0" applyFont="0" applyFill="0" applyBorder="0" applyAlignment="0" applyProtection="0"/>
  </cellStyleXfs>
  <cellXfs count="706">
    <xf numFmtId="0" fontId="0" fillId="0" borderId="0" xfId="0"/>
    <xf numFmtId="0" fontId="6" fillId="0" borderId="0" xfId="2"/>
    <xf numFmtId="0" fontId="7" fillId="2" borderId="0" xfId="1" applyFont="1" applyFill="1" applyAlignment="1">
      <alignment horizontal="left" vertical="center"/>
    </xf>
    <xf numFmtId="0" fontId="7" fillId="2" borderId="0" xfId="1" applyFont="1" applyFill="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164" fontId="8" fillId="2" borderId="0" xfId="1" applyNumberFormat="1" applyFont="1" applyFill="1" applyBorder="1" applyAlignment="1">
      <alignment horizontal="right" vertical="center"/>
    </xf>
    <xf numFmtId="164" fontId="8" fillId="2" borderId="0" xfId="1" applyNumberFormat="1" applyFont="1" applyFill="1" applyAlignment="1">
      <alignment vertical="center"/>
    </xf>
    <xf numFmtId="0" fontId="9" fillId="2" borderId="3" xfId="1" applyFont="1" applyFill="1" applyBorder="1" applyAlignment="1">
      <alignment horizontal="center" vertical="center" wrapText="1"/>
    </xf>
    <xf numFmtId="0" fontId="9" fillId="2" borderId="4"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3"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3" fontId="7" fillId="2" borderId="12" xfId="1" applyNumberFormat="1" applyFont="1" applyFill="1" applyBorder="1" applyAlignment="1">
      <alignment horizontal="center" vertical="center" wrapText="1"/>
    </xf>
    <xf numFmtId="3" fontId="7" fillId="2" borderId="13" xfId="1" applyNumberFormat="1" applyFont="1" applyFill="1" applyBorder="1" applyAlignment="1">
      <alignment horizontal="center" vertical="center" wrapText="1"/>
    </xf>
    <xf numFmtId="3" fontId="7" fillId="0" borderId="12" xfId="1" applyNumberFormat="1" applyFont="1" applyFill="1" applyBorder="1" applyAlignment="1">
      <alignment horizontal="center" vertical="center"/>
    </xf>
    <xf numFmtId="10" fontId="8" fillId="2" borderId="16" xfId="1" applyNumberFormat="1" applyFont="1" applyFill="1" applyBorder="1" applyAlignment="1">
      <alignment horizontal="center" vertical="center"/>
    </xf>
    <xf numFmtId="3" fontId="7" fillId="2" borderId="21" xfId="1" applyNumberFormat="1" applyFont="1" applyFill="1" applyBorder="1" applyAlignment="1">
      <alignment horizontal="center" vertical="center" wrapText="1"/>
    </xf>
    <xf numFmtId="3" fontId="7" fillId="0" borderId="20" xfId="1" applyNumberFormat="1" applyFont="1" applyFill="1" applyBorder="1" applyAlignment="1">
      <alignment horizontal="center" vertical="center"/>
    </xf>
    <xf numFmtId="10" fontId="8" fillId="2" borderId="22" xfId="1" applyNumberFormat="1" applyFont="1" applyFill="1" applyBorder="1" applyAlignment="1">
      <alignment horizontal="center" vertical="center"/>
    </xf>
    <xf numFmtId="6" fontId="7" fillId="2" borderId="24" xfId="1" applyNumberFormat="1" applyFont="1" applyFill="1" applyBorder="1" applyAlignment="1">
      <alignment horizontal="center" vertical="center"/>
    </xf>
    <xf numFmtId="3" fontId="7" fillId="2" borderId="27" xfId="1" applyNumberFormat="1" applyFont="1" applyFill="1" applyBorder="1" applyAlignment="1">
      <alignment horizontal="center" vertical="center" wrapText="1"/>
    </xf>
    <xf numFmtId="3" fontId="7" fillId="2" borderId="28" xfId="1" applyNumberFormat="1" applyFont="1" applyFill="1" applyBorder="1" applyAlignment="1">
      <alignment horizontal="center" vertical="center" wrapText="1"/>
    </xf>
    <xf numFmtId="3" fontId="7" fillId="0" borderId="27" xfId="1" applyNumberFormat="1" applyFont="1" applyFill="1" applyBorder="1" applyAlignment="1">
      <alignment horizontal="center" vertical="center"/>
    </xf>
    <xf numFmtId="8" fontId="7" fillId="2" borderId="27" xfId="1" applyNumberFormat="1" applyFont="1" applyFill="1" applyBorder="1" applyAlignment="1">
      <alignment horizontal="center" vertical="center"/>
    </xf>
    <xf numFmtId="10" fontId="8" fillId="2" borderId="30" xfId="1" applyNumberFormat="1" applyFont="1" applyFill="1" applyBorder="1" applyAlignment="1">
      <alignment horizontal="center" vertical="center"/>
    </xf>
    <xf numFmtId="0" fontId="7" fillId="2" borderId="0" xfId="1" applyFont="1" applyFill="1" applyBorder="1" applyAlignment="1">
      <alignment horizontal="left" vertical="center" wrapText="1"/>
    </xf>
    <xf numFmtId="0" fontId="8" fillId="2" borderId="0" xfId="1" applyFont="1" applyFill="1" applyAlignment="1">
      <alignment horizontal="right" vertical="center"/>
    </xf>
    <xf numFmtId="1" fontId="7" fillId="0" borderId="2" xfId="1" applyNumberFormat="1" applyFont="1" applyFill="1" applyBorder="1" applyAlignment="1">
      <alignment horizontal="center" vertical="center"/>
    </xf>
    <xf numFmtId="1" fontId="7" fillId="0" borderId="3" xfId="1" applyNumberFormat="1" applyFont="1" applyFill="1" applyBorder="1" applyAlignment="1">
      <alignment horizontal="center" vertical="center"/>
    </xf>
    <xf numFmtId="1" fontId="7" fillId="0" borderId="52" xfId="1" applyNumberFormat="1" applyFont="1" applyFill="1" applyBorder="1" applyAlignment="1">
      <alignment horizontal="center" vertical="center"/>
    </xf>
    <xf numFmtId="1" fontId="13" fillId="4" borderId="54" xfId="1" applyNumberFormat="1" applyFont="1" applyFill="1" applyBorder="1" applyAlignment="1">
      <alignment horizontal="center" vertical="center"/>
    </xf>
    <xf numFmtId="1" fontId="13" fillId="3" borderId="57" xfId="1" applyNumberFormat="1" applyFont="1" applyFill="1" applyBorder="1" applyAlignment="1">
      <alignment horizontal="center" vertical="center"/>
    </xf>
    <xf numFmtId="0" fontId="12" fillId="2" borderId="41" xfId="1" applyFont="1" applyFill="1" applyBorder="1" applyAlignment="1">
      <alignment vertical="center"/>
    </xf>
    <xf numFmtId="0" fontId="12" fillId="2" borderId="0" xfId="1" applyFont="1" applyFill="1" applyBorder="1" applyAlignment="1">
      <alignment vertical="center"/>
    </xf>
    <xf numFmtId="0" fontId="14" fillId="2" borderId="0" xfId="1" applyFont="1" applyFill="1" applyBorder="1" applyAlignment="1">
      <alignment vertical="center"/>
    </xf>
    <xf numFmtId="3" fontId="12" fillId="2" borderId="0" xfId="1" applyNumberFormat="1" applyFont="1" applyFill="1" applyBorder="1" applyAlignment="1">
      <alignment horizontal="center" vertical="center"/>
    </xf>
    <xf numFmtId="3" fontId="15" fillId="4" borderId="45" xfId="1" applyNumberFormat="1" applyFont="1" applyFill="1" applyBorder="1" applyAlignment="1">
      <alignment horizontal="center" vertical="center"/>
    </xf>
    <xf numFmtId="3" fontId="15" fillId="3" borderId="48" xfId="1" applyNumberFormat="1" applyFont="1" applyFill="1" applyBorder="1" applyAlignment="1">
      <alignment horizontal="center" vertical="center"/>
    </xf>
    <xf numFmtId="0" fontId="16" fillId="2" borderId="0" xfId="1" applyFont="1" applyFill="1" applyBorder="1" applyAlignment="1">
      <alignment vertical="center"/>
    </xf>
    <xf numFmtId="3" fontId="17" fillId="4" borderId="45" xfId="1" applyNumberFormat="1" applyFont="1" applyFill="1" applyBorder="1" applyAlignment="1">
      <alignment horizontal="center" vertical="center"/>
    </xf>
    <xf numFmtId="3" fontId="17" fillId="3" borderId="48" xfId="1" applyNumberFormat="1" applyFont="1" applyFill="1" applyBorder="1" applyAlignment="1">
      <alignment horizontal="center" vertical="center"/>
    </xf>
    <xf numFmtId="0" fontId="12" fillId="2" borderId="15" xfId="1" applyFont="1" applyFill="1" applyBorder="1" applyAlignment="1">
      <alignment vertical="center"/>
    </xf>
    <xf numFmtId="0" fontId="12" fillId="2" borderId="12" xfId="1" applyFont="1" applyFill="1" applyBorder="1" applyAlignment="1">
      <alignment vertical="center"/>
    </xf>
    <xf numFmtId="3" fontId="8" fillId="2" borderId="7" xfId="1" applyNumberFormat="1" applyFont="1" applyFill="1" applyBorder="1" applyAlignment="1">
      <alignment vertical="center"/>
    </xf>
    <xf numFmtId="3" fontId="18" fillId="4" borderId="61" xfId="1" applyNumberFormat="1" applyFont="1" applyFill="1" applyBorder="1" applyAlignment="1">
      <alignment vertical="center"/>
    </xf>
    <xf numFmtId="3" fontId="18" fillId="3" borderId="62" xfId="1" applyNumberFormat="1" applyFont="1" applyFill="1" applyBorder="1" applyAlignment="1">
      <alignment vertical="center"/>
    </xf>
    <xf numFmtId="0" fontId="12" fillId="2" borderId="26" xfId="1" applyFont="1" applyFill="1" applyBorder="1" applyAlignment="1">
      <alignment vertical="center"/>
    </xf>
    <xf numFmtId="0" fontId="12" fillId="2" borderId="27" xfId="1" applyFont="1" applyFill="1" applyBorder="1" applyAlignment="1">
      <alignment vertical="center" wrapText="1"/>
    </xf>
    <xf numFmtId="3" fontId="8" fillId="2" borderId="27" xfId="1" applyNumberFormat="1" applyFont="1" applyFill="1" applyBorder="1" applyAlignment="1">
      <alignment vertical="center"/>
    </xf>
    <xf numFmtId="3" fontId="18" fillId="4" borderId="65" xfId="1" applyNumberFormat="1" applyFont="1" applyFill="1" applyBorder="1" applyAlignment="1">
      <alignment vertical="center"/>
    </xf>
    <xf numFmtId="3" fontId="18" fillId="3" borderId="66" xfId="1" applyNumberFormat="1" applyFont="1" applyFill="1" applyBorder="1" applyAlignment="1">
      <alignment vertical="center"/>
    </xf>
    <xf numFmtId="0" fontId="19" fillId="2" borderId="67" xfId="1" applyFont="1" applyFill="1" applyBorder="1" applyAlignment="1">
      <alignment vertical="center"/>
    </xf>
    <xf numFmtId="0" fontId="19" fillId="2" borderId="52" xfId="1" applyFont="1" applyFill="1" applyBorder="1" applyAlignment="1">
      <alignment vertical="center" wrapText="1"/>
    </xf>
    <xf numFmtId="3" fontId="16" fillId="2" borderId="52" xfId="1" applyNumberFormat="1" applyFont="1" applyFill="1" applyBorder="1" applyAlignment="1">
      <alignment horizontal="right" vertical="center"/>
    </xf>
    <xf numFmtId="3" fontId="22" fillId="4" borderId="54" xfId="1" applyNumberFormat="1" applyFont="1" applyFill="1" applyBorder="1" applyAlignment="1">
      <alignment horizontal="right" vertical="center"/>
    </xf>
    <xf numFmtId="3" fontId="22" fillId="3" borderId="57" xfId="1" applyNumberFormat="1" applyFont="1" applyFill="1" applyBorder="1" applyAlignment="1">
      <alignment horizontal="right" vertical="center"/>
    </xf>
    <xf numFmtId="3" fontId="12" fillId="2" borderId="0" xfId="1" applyNumberFormat="1" applyFont="1" applyFill="1" applyBorder="1" applyAlignment="1">
      <alignment horizontal="right" vertical="center"/>
    </xf>
    <xf numFmtId="3" fontId="15" fillId="4" borderId="45" xfId="1" applyNumberFormat="1" applyFont="1" applyFill="1" applyBorder="1" applyAlignment="1">
      <alignment horizontal="right" vertical="center"/>
    </xf>
    <xf numFmtId="3" fontId="15" fillId="3" borderId="48" xfId="1" applyNumberFormat="1" applyFont="1" applyFill="1" applyBorder="1" applyAlignment="1">
      <alignment horizontal="right" vertical="center"/>
    </xf>
    <xf numFmtId="3" fontId="8" fillId="2" borderId="12" xfId="1" applyNumberFormat="1" applyFont="1" applyFill="1" applyBorder="1" applyAlignment="1">
      <alignment horizontal="right" vertical="center"/>
    </xf>
    <xf numFmtId="3" fontId="18" fillId="4" borderId="61" xfId="1" applyNumberFormat="1" applyFont="1" applyFill="1" applyBorder="1" applyAlignment="1">
      <alignment horizontal="right" vertical="center"/>
    </xf>
    <xf numFmtId="3" fontId="18" fillId="3" borderId="62" xfId="1" applyNumberFormat="1" applyFont="1" applyFill="1" applyBorder="1" applyAlignment="1">
      <alignment horizontal="right" vertical="center"/>
    </xf>
    <xf numFmtId="0" fontId="12" fillId="2" borderId="23" xfId="1" applyFont="1" applyFill="1" applyBorder="1" applyAlignment="1">
      <alignment vertical="center"/>
    </xf>
    <xf numFmtId="0" fontId="12" fillId="2" borderId="24" xfId="1" applyFont="1" applyFill="1" applyBorder="1" applyAlignment="1">
      <alignment vertical="center"/>
    </xf>
    <xf numFmtId="3" fontId="8" fillId="2" borderId="24" xfId="1" applyNumberFormat="1" applyFont="1" applyFill="1" applyBorder="1" applyAlignment="1">
      <alignment horizontal="right" vertical="center"/>
    </xf>
    <xf numFmtId="3" fontId="18" fillId="4" borderId="69" xfId="1" applyNumberFormat="1" applyFont="1" applyFill="1" applyBorder="1" applyAlignment="1">
      <alignment horizontal="right" vertical="center"/>
    </xf>
    <xf numFmtId="3" fontId="18" fillId="3" borderId="71" xfId="1" applyNumberFormat="1" applyFont="1" applyFill="1" applyBorder="1" applyAlignment="1">
      <alignment horizontal="right" vertical="center"/>
    </xf>
    <xf numFmtId="0" fontId="12" fillId="2" borderId="27" xfId="1" applyFont="1" applyFill="1" applyBorder="1" applyAlignment="1">
      <alignment vertical="center"/>
    </xf>
    <xf numFmtId="3" fontId="8" fillId="2" borderId="27" xfId="1" applyNumberFormat="1" applyFont="1" applyFill="1" applyBorder="1" applyAlignment="1">
      <alignment horizontal="right" vertical="center"/>
    </xf>
    <xf numFmtId="3" fontId="18" fillId="4" borderId="65" xfId="1" applyNumberFormat="1" applyFont="1" applyFill="1" applyBorder="1" applyAlignment="1">
      <alignment horizontal="right" vertical="center"/>
    </xf>
    <xf numFmtId="3" fontId="18" fillId="3" borderId="66" xfId="1" applyNumberFormat="1" applyFont="1" applyFill="1" applyBorder="1" applyAlignment="1">
      <alignment horizontal="right" vertical="center"/>
    </xf>
    <xf numFmtId="0" fontId="12" fillId="2" borderId="72" xfId="1" applyFont="1" applyFill="1" applyBorder="1" applyAlignment="1">
      <alignment vertical="center"/>
    </xf>
    <xf numFmtId="0" fontId="12" fillId="2" borderId="73" xfId="1" applyFont="1" applyFill="1" applyBorder="1" applyAlignment="1">
      <alignment vertical="center"/>
    </xf>
    <xf numFmtId="0" fontId="12" fillId="2" borderId="21" xfId="1" applyFont="1" applyFill="1" applyBorder="1" applyAlignment="1">
      <alignment vertical="center"/>
    </xf>
    <xf numFmtId="3" fontId="12" fillId="2" borderId="20" xfId="1" applyNumberFormat="1" applyFont="1" applyFill="1" applyBorder="1" applyAlignment="1">
      <alignment horizontal="right" vertical="center"/>
    </xf>
    <xf numFmtId="3" fontId="17" fillId="4" borderId="74" xfId="1" applyNumberFormat="1" applyFont="1" applyFill="1" applyBorder="1" applyAlignment="1">
      <alignment horizontal="right" vertical="center"/>
    </xf>
    <xf numFmtId="3" fontId="17" fillId="3" borderId="75" xfId="1" applyNumberFormat="1" applyFont="1" applyFill="1" applyBorder="1" applyAlignment="1">
      <alignment horizontal="right" vertical="center"/>
    </xf>
    <xf numFmtId="0" fontId="12" fillId="2" borderId="20" xfId="1" applyFont="1" applyFill="1" applyBorder="1" applyAlignment="1">
      <alignment vertical="center"/>
    </xf>
    <xf numFmtId="0" fontId="12" fillId="2" borderId="25" xfId="1" applyFont="1" applyFill="1" applyBorder="1" applyAlignment="1">
      <alignment vertical="center"/>
    </xf>
    <xf numFmtId="0" fontId="12" fillId="2" borderId="18" xfId="1" applyFont="1" applyFill="1" applyBorder="1" applyAlignment="1">
      <alignment vertical="center"/>
    </xf>
    <xf numFmtId="0" fontId="12" fillId="2" borderId="19" xfId="1" applyFont="1" applyFill="1" applyBorder="1" applyAlignment="1">
      <alignment vertical="center"/>
    </xf>
    <xf numFmtId="3" fontId="12" fillId="2" borderId="18" xfId="1" applyNumberFormat="1" applyFont="1" applyFill="1" applyBorder="1" applyAlignment="1">
      <alignment horizontal="right" vertical="center"/>
    </xf>
    <xf numFmtId="3" fontId="12" fillId="2" borderId="24" xfId="1" applyNumberFormat="1" applyFont="1" applyFill="1" applyBorder="1" applyAlignment="1">
      <alignment horizontal="right" vertical="center"/>
    </xf>
    <xf numFmtId="3" fontId="17" fillId="4" borderId="69" xfId="1" applyNumberFormat="1" applyFont="1" applyFill="1" applyBorder="1" applyAlignment="1">
      <alignment horizontal="right" vertical="center"/>
    </xf>
    <xf numFmtId="3" fontId="17" fillId="3" borderId="71" xfId="1" applyNumberFormat="1" applyFont="1" applyFill="1" applyBorder="1" applyAlignment="1">
      <alignment horizontal="right" vertical="center"/>
    </xf>
    <xf numFmtId="0" fontId="12" fillId="2" borderId="76" xfId="1" applyFont="1" applyFill="1" applyBorder="1" applyAlignment="1">
      <alignment vertical="center"/>
    </xf>
    <xf numFmtId="0" fontId="12" fillId="2" borderId="77" xfId="1" applyFont="1" applyFill="1" applyBorder="1" applyAlignment="1">
      <alignment vertical="center"/>
    </xf>
    <xf numFmtId="0" fontId="12" fillId="2" borderId="2" xfId="1" applyFont="1" applyFill="1" applyBorder="1" applyAlignment="1">
      <alignment vertical="center"/>
    </xf>
    <xf numFmtId="0" fontId="12" fillId="2" borderId="4" xfId="1" applyFont="1" applyFill="1" applyBorder="1" applyAlignment="1">
      <alignment vertical="center"/>
    </xf>
    <xf numFmtId="0" fontId="8" fillId="2" borderId="4" xfId="1" applyFont="1" applyFill="1" applyBorder="1" applyAlignment="1">
      <alignment vertical="center"/>
    </xf>
    <xf numFmtId="0" fontId="8" fillId="2" borderId="58" xfId="1" applyFont="1" applyFill="1" applyBorder="1" applyAlignment="1">
      <alignment vertical="center"/>
    </xf>
    <xf numFmtId="3" fontId="8" fillId="2" borderId="3" xfId="1" applyNumberFormat="1" applyFont="1" applyFill="1" applyBorder="1" applyAlignment="1">
      <alignment horizontal="right" vertical="center"/>
    </xf>
    <xf numFmtId="3" fontId="18" fillId="4" borderId="79" xfId="1" applyNumberFormat="1" applyFont="1" applyFill="1" applyBorder="1" applyAlignment="1">
      <alignment horizontal="right" vertical="center"/>
    </xf>
    <xf numFmtId="3" fontId="18" fillId="3" borderId="80" xfId="1" applyNumberFormat="1" applyFont="1" applyFill="1" applyBorder="1" applyAlignment="1">
      <alignment horizontal="right" vertical="center"/>
    </xf>
    <xf numFmtId="0" fontId="12" fillId="0" borderId="23" xfId="1" applyFont="1" applyFill="1" applyBorder="1" applyAlignment="1">
      <alignment vertical="center"/>
    </xf>
    <xf numFmtId="0" fontId="12" fillId="0" borderId="25" xfId="1" applyFont="1" applyFill="1" applyBorder="1" applyAlignment="1">
      <alignment vertical="center"/>
    </xf>
    <xf numFmtId="0" fontId="12" fillId="2" borderId="43" xfId="1" applyFont="1" applyFill="1" applyBorder="1" applyAlignment="1">
      <alignment vertical="center"/>
    </xf>
    <xf numFmtId="3" fontId="8" fillId="2" borderId="18" xfId="1" applyNumberFormat="1" applyFont="1" applyFill="1" applyBorder="1" applyAlignment="1">
      <alignment horizontal="right" vertical="center"/>
    </xf>
    <xf numFmtId="0" fontId="12" fillId="0" borderId="39" xfId="1" applyFont="1" applyFill="1" applyBorder="1" applyAlignment="1">
      <alignment vertical="center"/>
    </xf>
    <xf numFmtId="0" fontId="12" fillId="0" borderId="18" xfId="1" applyFont="1" applyFill="1" applyBorder="1" applyAlignment="1">
      <alignment vertical="center"/>
    </xf>
    <xf numFmtId="0" fontId="12" fillId="0" borderId="19" xfId="1" applyFont="1" applyFill="1" applyBorder="1" applyAlignment="1">
      <alignment vertical="center"/>
    </xf>
    <xf numFmtId="0" fontId="12" fillId="2" borderId="81" xfId="1" applyFont="1" applyFill="1" applyBorder="1" applyAlignment="1">
      <alignment vertical="center"/>
    </xf>
    <xf numFmtId="0" fontId="12" fillId="2" borderId="58" xfId="1" applyFont="1" applyFill="1" applyBorder="1" applyAlignment="1">
      <alignment vertical="center"/>
    </xf>
    <xf numFmtId="3" fontId="8" fillId="0" borderId="3" xfId="4" applyNumberFormat="1" applyFont="1" applyFill="1" applyBorder="1" applyAlignment="1">
      <alignment horizontal="right" vertical="center"/>
    </xf>
    <xf numFmtId="3" fontId="18" fillId="4" borderId="79" xfId="4" applyNumberFormat="1" applyFont="1" applyFill="1" applyBorder="1" applyAlignment="1">
      <alignment horizontal="right" vertical="center"/>
    </xf>
    <xf numFmtId="3" fontId="18" fillId="3" borderId="80" xfId="4" applyNumberFormat="1" applyFont="1" applyFill="1" applyBorder="1" applyAlignment="1">
      <alignment horizontal="right" vertical="center"/>
    </xf>
    <xf numFmtId="0" fontId="12" fillId="2" borderId="82" xfId="1" applyFont="1" applyFill="1" applyBorder="1" applyAlignment="1">
      <alignment vertical="center"/>
    </xf>
    <xf numFmtId="0" fontId="12" fillId="0" borderId="77" xfId="1" applyFont="1" applyFill="1" applyBorder="1" applyAlignment="1">
      <alignment vertical="center"/>
    </xf>
    <xf numFmtId="3" fontId="8" fillId="0" borderId="20" xfId="1" applyNumberFormat="1" applyFont="1" applyFill="1" applyBorder="1" applyAlignment="1">
      <alignment horizontal="right" vertical="center"/>
    </xf>
    <xf numFmtId="3" fontId="23" fillId="4" borderId="74" xfId="1" applyNumberFormat="1" applyFont="1" applyFill="1" applyBorder="1" applyAlignment="1">
      <alignment horizontal="right" vertical="center"/>
    </xf>
    <xf numFmtId="3" fontId="23" fillId="3" borderId="75" xfId="1" applyNumberFormat="1" applyFont="1" applyFill="1" applyBorder="1" applyAlignment="1">
      <alignment horizontal="right" vertical="center"/>
    </xf>
    <xf numFmtId="3" fontId="8" fillId="0" borderId="24" xfId="1" applyNumberFormat="1" applyFont="1" applyFill="1" applyBorder="1" applyAlignment="1">
      <alignment horizontal="right" vertical="center"/>
    </xf>
    <xf numFmtId="3" fontId="18" fillId="4" borderId="74" xfId="1" applyNumberFormat="1" applyFont="1" applyFill="1" applyBorder="1" applyAlignment="1">
      <alignment horizontal="right" vertical="center"/>
    </xf>
    <xf numFmtId="3" fontId="18" fillId="3" borderId="75" xfId="1" applyNumberFormat="1" applyFont="1" applyFill="1" applyBorder="1" applyAlignment="1">
      <alignment horizontal="right" vertical="center"/>
    </xf>
    <xf numFmtId="0" fontId="12" fillId="0" borderId="84" xfId="1" applyFont="1" applyFill="1" applyBorder="1" applyAlignment="1">
      <alignment vertical="center"/>
    </xf>
    <xf numFmtId="0" fontId="12" fillId="2" borderId="39" xfId="1" applyFont="1" applyFill="1" applyBorder="1" applyAlignment="1">
      <alignment vertical="center"/>
    </xf>
    <xf numFmtId="0" fontId="12" fillId="2" borderId="40" xfId="1" applyFont="1" applyFill="1" applyBorder="1" applyAlignment="1">
      <alignment vertical="center"/>
    </xf>
    <xf numFmtId="3" fontId="8" fillId="0" borderId="43" xfId="1" applyNumberFormat="1" applyFont="1" applyFill="1" applyBorder="1" applyAlignment="1">
      <alignment horizontal="right" vertical="center"/>
    </xf>
    <xf numFmtId="3" fontId="18" fillId="4" borderId="45" xfId="1" applyNumberFormat="1" applyFont="1" applyFill="1" applyBorder="1" applyAlignment="1">
      <alignment horizontal="right" vertical="center"/>
    </xf>
    <xf numFmtId="3" fontId="18" fillId="3" borderId="48" xfId="1" applyNumberFormat="1" applyFont="1" applyFill="1" applyBorder="1" applyAlignment="1">
      <alignment horizontal="right" vertical="center"/>
    </xf>
    <xf numFmtId="0" fontId="19" fillId="2" borderId="2" xfId="1" applyFont="1" applyFill="1" applyBorder="1" applyAlignment="1">
      <alignment vertical="center"/>
    </xf>
    <xf numFmtId="0" fontId="19" fillId="2" borderId="4" xfId="1" applyFont="1" applyFill="1" applyBorder="1" applyAlignment="1">
      <alignment vertical="center" wrapText="1"/>
    </xf>
    <xf numFmtId="0" fontId="16" fillId="2" borderId="4" xfId="1" applyFont="1" applyFill="1" applyBorder="1" applyAlignment="1">
      <alignment vertical="center"/>
    </xf>
    <xf numFmtId="0" fontId="16" fillId="2" borderId="58" xfId="1" applyFont="1" applyFill="1" applyBorder="1" applyAlignment="1">
      <alignment vertical="center" wrapText="1"/>
    </xf>
    <xf numFmtId="3" fontId="16" fillId="2" borderId="3" xfId="1" applyNumberFormat="1" applyFont="1" applyFill="1" applyBorder="1" applyAlignment="1">
      <alignment horizontal="right" vertical="center"/>
    </xf>
    <xf numFmtId="164" fontId="20" fillId="2" borderId="78" xfId="1" applyNumberFormat="1" applyFont="1" applyFill="1" applyBorder="1" applyAlignment="1">
      <alignment horizontal="right" vertical="center"/>
    </xf>
    <xf numFmtId="164" fontId="21" fillId="2" borderId="4" xfId="1" applyNumberFormat="1" applyFont="1" applyFill="1" applyBorder="1" applyAlignment="1">
      <alignment horizontal="right" vertical="center"/>
    </xf>
    <xf numFmtId="3" fontId="22" fillId="4" borderId="79" xfId="1" applyNumberFormat="1" applyFont="1" applyFill="1" applyBorder="1" applyAlignment="1">
      <alignment horizontal="right" vertical="center"/>
    </xf>
    <xf numFmtId="164" fontId="21" fillId="2" borderId="5" xfId="1" applyNumberFormat="1" applyFont="1" applyFill="1" applyBorder="1" applyAlignment="1">
      <alignment horizontal="right" vertical="center"/>
    </xf>
    <xf numFmtId="3" fontId="22" fillId="3" borderId="80" xfId="1" applyNumberFormat="1" applyFont="1" applyFill="1" applyBorder="1" applyAlignment="1">
      <alignment horizontal="right" vertical="center"/>
    </xf>
    <xf numFmtId="164" fontId="20" fillId="2" borderId="11" xfId="1" applyNumberFormat="1" applyFont="1" applyFill="1" applyBorder="1" applyAlignment="1">
      <alignment horizontal="right" vertical="center"/>
    </xf>
    <xf numFmtId="0" fontId="16" fillId="2" borderId="23" xfId="1" applyFont="1" applyFill="1" applyBorder="1" applyAlignment="1">
      <alignment vertical="center"/>
    </xf>
    <xf numFmtId="0" fontId="16" fillId="2" borderId="24" xfId="1" applyFont="1" applyFill="1" applyBorder="1" applyAlignment="1">
      <alignment vertical="center"/>
    </xf>
    <xf numFmtId="0" fontId="8" fillId="2" borderId="25" xfId="1" applyFont="1" applyFill="1" applyBorder="1" applyAlignment="1">
      <alignment vertical="center"/>
    </xf>
    <xf numFmtId="0" fontId="9" fillId="2" borderId="18" xfId="1" applyFont="1" applyFill="1" applyBorder="1" applyAlignment="1">
      <alignment vertical="center"/>
    </xf>
    <xf numFmtId="164" fontId="20" fillId="2" borderId="19" xfId="1" applyNumberFormat="1" applyFont="1" applyFill="1" applyBorder="1" applyAlignment="1">
      <alignment horizontal="right" vertical="center"/>
    </xf>
    <xf numFmtId="164" fontId="20" fillId="2" borderId="25" xfId="1" applyNumberFormat="1" applyFont="1" applyFill="1" applyBorder="1" applyAlignment="1">
      <alignment horizontal="right" vertical="center"/>
    </xf>
    <xf numFmtId="164" fontId="20" fillId="2" borderId="22" xfId="1" applyNumberFormat="1" applyFont="1" applyFill="1" applyBorder="1" applyAlignment="1">
      <alignment horizontal="right" vertical="center"/>
    </xf>
    <xf numFmtId="3" fontId="8" fillId="4" borderId="69" xfId="1" applyNumberFormat="1" applyFont="1" applyFill="1" applyBorder="1" applyAlignment="1">
      <alignment horizontal="right" vertical="center"/>
    </xf>
    <xf numFmtId="3" fontId="8" fillId="3" borderId="71" xfId="1" applyNumberFormat="1" applyFont="1" applyFill="1" applyBorder="1" applyAlignment="1">
      <alignment horizontal="right" vertical="center"/>
    </xf>
    <xf numFmtId="0" fontId="16" fillId="2" borderId="72" xfId="1" applyFont="1" applyFill="1" applyBorder="1" applyAlignment="1">
      <alignment vertical="center"/>
    </xf>
    <xf numFmtId="0" fontId="16" fillId="2" borderId="73" xfId="1" applyFont="1" applyFill="1" applyBorder="1" applyAlignment="1">
      <alignment vertical="center"/>
    </xf>
    <xf numFmtId="0" fontId="8" fillId="2" borderId="85" xfId="1" applyFont="1" applyFill="1" applyBorder="1" applyAlignment="1">
      <alignment vertical="center"/>
    </xf>
    <xf numFmtId="0" fontId="9" fillId="2" borderId="84" xfId="1" applyFont="1" applyFill="1" applyBorder="1" applyAlignment="1">
      <alignment vertical="center"/>
    </xf>
    <xf numFmtId="3" fontId="8" fillId="2" borderId="73" xfId="1" applyNumberFormat="1" applyFont="1" applyFill="1" applyBorder="1" applyAlignment="1">
      <alignment horizontal="right" vertical="center"/>
    </xf>
    <xf numFmtId="164" fontId="20" fillId="2" borderId="86" xfId="1" applyNumberFormat="1" applyFont="1" applyFill="1" applyBorder="1" applyAlignment="1">
      <alignment horizontal="right" vertical="center"/>
    </xf>
    <xf numFmtId="164" fontId="20" fillId="2" borderId="85" xfId="1" applyNumberFormat="1" applyFont="1" applyFill="1" applyBorder="1" applyAlignment="1">
      <alignment horizontal="right" vertical="center"/>
    </xf>
    <xf numFmtId="3" fontId="8" fillId="4" borderId="90" xfId="1" applyNumberFormat="1" applyFont="1" applyFill="1" applyBorder="1" applyAlignment="1">
      <alignment horizontal="right" vertical="center"/>
    </xf>
    <xf numFmtId="164" fontId="20" fillId="2" borderId="87" xfId="1" applyNumberFormat="1" applyFont="1" applyFill="1" applyBorder="1" applyAlignment="1">
      <alignment horizontal="right" vertical="center"/>
    </xf>
    <xf numFmtId="3" fontId="8" fillId="3" borderId="91" xfId="1" applyNumberFormat="1" applyFont="1" applyFill="1" applyBorder="1" applyAlignment="1">
      <alignment horizontal="right" vertical="center"/>
    </xf>
    <xf numFmtId="0" fontId="9" fillId="2" borderId="2" xfId="1" applyFont="1" applyFill="1" applyBorder="1" applyAlignment="1">
      <alignment vertical="center"/>
    </xf>
    <xf numFmtId="0" fontId="9" fillId="2" borderId="3" xfId="1" applyFont="1" applyFill="1" applyBorder="1" applyAlignment="1">
      <alignment vertical="center"/>
    </xf>
    <xf numFmtId="3" fontId="9" fillId="2" borderId="3" xfId="1" applyNumberFormat="1" applyFont="1" applyFill="1" applyBorder="1" applyAlignment="1">
      <alignment horizontal="right" vertical="center"/>
    </xf>
    <xf numFmtId="0" fontId="7" fillId="0" borderId="0" xfId="1" applyFont="1" applyFill="1" applyBorder="1" applyAlignment="1">
      <alignment vertical="center"/>
    </xf>
    <xf numFmtId="164" fontId="7" fillId="0" borderId="0" xfId="1" applyNumberFormat="1" applyFont="1" applyFill="1" applyBorder="1" applyAlignment="1">
      <alignment vertical="center"/>
    </xf>
    <xf numFmtId="3" fontId="7" fillId="0" borderId="0" xfId="1" applyNumberFormat="1" applyFont="1" applyFill="1" applyBorder="1" applyAlignment="1">
      <alignment vertical="center"/>
    </xf>
    <xf numFmtId="164" fontId="8" fillId="0" borderId="0" xfId="1" applyNumberFormat="1" applyFont="1" applyFill="1" applyBorder="1" applyAlignment="1">
      <alignment vertical="center"/>
    </xf>
    <xf numFmtId="3" fontId="7" fillId="0" borderId="0" xfId="1" applyNumberFormat="1" applyFont="1" applyFill="1" applyBorder="1" applyAlignment="1">
      <alignment horizontal="right" vertical="center"/>
    </xf>
    <xf numFmtId="0" fontId="8" fillId="0" borderId="0" xfId="1" applyFont="1" applyFill="1" applyAlignment="1">
      <alignment vertical="center"/>
    </xf>
    <xf numFmtId="0" fontId="27" fillId="0" borderId="0" xfId="4" applyFont="1" applyFill="1" applyAlignment="1">
      <alignment horizontal="right" vertical="center"/>
    </xf>
    <xf numFmtId="0" fontId="29" fillId="0" borderId="0" xfId="5" applyFont="1" applyAlignment="1">
      <alignment vertical="center"/>
    </xf>
    <xf numFmtId="0" fontId="28" fillId="0" borderId="0" xfId="5" applyAlignment="1">
      <alignment vertical="center"/>
    </xf>
    <xf numFmtId="0" fontId="28" fillId="0" borderId="0" xfId="5"/>
    <xf numFmtId="0" fontId="30" fillId="2" borderId="5" xfId="5" applyFont="1" applyFill="1" applyBorder="1" applyAlignment="1">
      <alignment horizontal="center" vertical="center" wrapText="1"/>
    </xf>
    <xf numFmtId="3" fontId="32" fillId="0" borderId="95" xfId="5" applyNumberFormat="1" applyFont="1" applyBorder="1" applyAlignment="1">
      <alignment horizontal="right" vertical="center" indent="1"/>
    </xf>
    <xf numFmtId="3" fontId="31" fillId="7" borderId="92" xfId="5" applyNumberFormat="1" applyFont="1" applyFill="1" applyBorder="1" applyAlignment="1">
      <alignment horizontal="center" vertical="center" wrapText="1"/>
    </xf>
    <xf numFmtId="0" fontId="6" fillId="7" borderId="92" xfId="5" applyFont="1" applyFill="1" applyBorder="1" applyAlignment="1">
      <alignment horizontal="center" vertical="center" wrapText="1"/>
    </xf>
    <xf numFmtId="0" fontId="28" fillId="0" borderId="0" xfId="5" applyFill="1"/>
    <xf numFmtId="0" fontId="1" fillId="0" borderId="0" xfId="18"/>
    <xf numFmtId="0" fontId="1" fillId="0" borderId="0" xfId="18" applyBorder="1"/>
    <xf numFmtId="3" fontId="1" fillId="0" borderId="0" xfId="18" applyNumberFormat="1"/>
    <xf numFmtId="0" fontId="1" fillId="0" borderId="0" xfId="18" applyAlignment="1">
      <alignment horizontal="right"/>
    </xf>
    <xf numFmtId="0" fontId="18" fillId="0" borderId="0" xfId="18" applyFont="1"/>
    <xf numFmtId="0" fontId="6" fillId="0" borderId="0" xfId="4"/>
    <xf numFmtId="3" fontId="6" fillId="0" borderId="0" xfId="4" applyNumberFormat="1"/>
    <xf numFmtId="0" fontId="36" fillId="0" borderId="0" xfId="18" applyFont="1"/>
    <xf numFmtId="0" fontId="37" fillId="0" borderId="0" xfId="27" applyFont="1" applyAlignment="1">
      <alignment vertical="center" wrapText="1"/>
    </xf>
    <xf numFmtId="0" fontId="11" fillId="0" borderId="0" xfId="27" applyAlignment="1">
      <alignment vertical="center"/>
    </xf>
    <xf numFmtId="1" fontId="6" fillId="4" borderId="78" xfId="27" applyNumberFormat="1" applyFont="1" applyFill="1" applyBorder="1" applyAlignment="1">
      <alignment horizontal="center" vertical="center"/>
    </xf>
    <xf numFmtId="1" fontId="6" fillId="4" borderId="3" xfId="27" applyNumberFormat="1" applyFont="1" applyFill="1" applyBorder="1" applyAlignment="1">
      <alignment horizontal="center" vertical="center"/>
    </xf>
    <xf numFmtId="1" fontId="6" fillId="4" borderId="5" xfId="27" applyNumberFormat="1" applyFont="1" applyFill="1" applyBorder="1" applyAlignment="1">
      <alignment horizontal="center" vertical="center"/>
    </xf>
    <xf numFmtId="1" fontId="6" fillId="4" borderId="2" xfId="27" applyNumberFormat="1" applyFont="1" applyFill="1" applyBorder="1" applyAlignment="1">
      <alignment horizontal="center" vertical="center" wrapText="1"/>
    </xf>
    <xf numFmtId="1" fontId="6" fillId="4" borderId="3" xfId="27" applyNumberFormat="1" applyFont="1" applyFill="1" applyBorder="1" applyAlignment="1">
      <alignment horizontal="center" vertical="center" wrapText="1"/>
    </xf>
    <xf numFmtId="1" fontId="6" fillId="4" borderId="3" xfId="27" quotePrefix="1" applyNumberFormat="1" applyFont="1" applyFill="1" applyBorder="1" applyAlignment="1">
      <alignment horizontal="center" vertical="center" wrapText="1"/>
    </xf>
    <xf numFmtId="1" fontId="6" fillId="4" borderId="3" xfId="27" quotePrefix="1" applyNumberFormat="1" applyFont="1" applyFill="1" applyBorder="1" applyAlignment="1">
      <alignment horizontal="center" vertical="center"/>
    </xf>
    <xf numFmtId="1" fontId="6" fillId="4" borderId="100" xfId="27" quotePrefix="1" applyNumberFormat="1" applyFont="1" applyFill="1" applyBorder="1" applyAlignment="1">
      <alignment horizontal="center" vertical="center"/>
    </xf>
    <xf numFmtId="0" fontId="6" fillId="0" borderId="0" xfId="4" applyFont="1"/>
    <xf numFmtId="3" fontId="6" fillId="0" borderId="11" xfId="4" applyNumberFormat="1" applyFont="1" applyBorder="1" applyAlignment="1">
      <alignment horizontal="center" vertical="center"/>
    </xf>
    <xf numFmtId="3" fontId="6" fillId="0" borderId="12" xfId="4" applyNumberFormat="1" applyFont="1" applyBorder="1" applyAlignment="1">
      <alignment horizontal="center" vertical="center"/>
    </xf>
    <xf numFmtId="3" fontId="6" fillId="0" borderId="16" xfId="4" applyNumberFormat="1" applyFont="1" applyBorder="1" applyAlignment="1">
      <alignment horizontal="center" vertical="center"/>
    </xf>
    <xf numFmtId="3" fontId="6" fillId="0" borderId="15" xfId="27" applyNumberFormat="1" applyFont="1" applyBorder="1" applyAlignment="1">
      <alignment horizontal="center" vertical="center"/>
    </xf>
    <xf numFmtId="3" fontId="6" fillId="0" borderId="12" xfId="4" applyNumberFormat="1" applyFont="1" applyFill="1" applyBorder="1" applyAlignment="1">
      <alignment horizontal="center" vertical="center"/>
    </xf>
    <xf numFmtId="3" fontId="6" fillId="0" borderId="68" xfId="4" applyNumberFormat="1" applyFont="1" applyFill="1" applyBorder="1" applyAlignment="1">
      <alignment horizontal="center" vertical="center"/>
    </xf>
    <xf numFmtId="3" fontId="6" fillId="0" borderId="42" xfId="4" applyNumberFormat="1" applyFont="1" applyBorder="1" applyAlignment="1">
      <alignment vertical="center"/>
    </xf>
    <xf numFmtId="4" fontId="6" fillId="0" borderId="27" xfId="27" applyNumberFormat="1" applyFont="1" applyBorder="1" applyAlignment="1">
      <alignment horizontal="center" vertical="center"/>
    </xf>
    <xf numFmtId="4" fontId="6" fillId="0" borderId="30" xfId="27" applyNumberFormat="1" applyFont="1" applyBorder="1" applyAlignment="1">
      <alignment horizontal="center" vertical="center"/>
    </xf>
    <xf numFmtId="4" fontId="6" fillId="0" borderId="26" xfId="27" applyNumberFormat="1" applyFont="1" applyBorder="1" applyAlignment="1">
      <alignment horizontal="center" vertical="center"/>
    </xf>
    <xf numFmtId="3" fontId="6" fillId="0" borderId="11" xfId="27" applyNumberFormat="1" applyFont="1" applyBorder="1" applyAlignment="1">
      <alignment horizontal="center" vertical="center"/>
    </xf>
    <xf numFmtId="3" fontId="6" fillId="0" borderId="12" xfId="27" applyNumberFormat="1" applyFont="1" applyBorder="1" applyAlignment="1">
      <alignment horizontal="center" vertical="center"/>
    </xf>
    <xf numFmtId="3" fontId="6" fillId="0" borderId="16" xfId="27" applyNumberFormat="1" applyFont="1" applyBorder="1" applyAlignment="1">
      <alignment horizontal="center" vertical="center"/>
    </xf>
    <xf numFmtId="4" fontId="6" fillId="0" borderId="51" xfId="27" applyNumberFormat="1" applyFont="1" applyBorder="1" applyAlignment="1">
      <alignment horizontal="center" vertical="center"/>
    </xf>
    <xf numFmtId="4" fontId="6" fillId="0" borderId="52" xfId="27" applyNumberFormat="1" applyFont="1" applyBorder="1" applyAlignment="1">
      <alignment horizontal="center" vertical="center"/>
    </xf>
    <xf numFmtId="4" fontId="6" fillId="0" borderId="59" xfId="27" applyNumberFormat="1" applyFont="1" applyBorder="1" applyAlignment="1">
      <alignment horizontal="center" vertical="center"/>
    </xf>
    <xf numFmtId="4" fontId="6" fillId="0" borderId="67" xfId="27" applyNumberFormat="1" applyFont="1" applyBorder="1" applyAlignment="1">
      <alignment horizontal="center" vertical="center"/>
    </xf>
    <xf numFmtId="0" fontId="11" fillId="0" borderId="0" xfId="27" applyFont="1" applyAlignment="1">
      <alignment horizontal="right" vertical="center"/>
    </xf>
    <xf numFmtId="0" fontId="11" fillId="0" borderId="0" xfId="27" applyFont="1" applyAlignment="1">
      <alignment vertical="center"/>
    </xf>
    <xf numFmtId="0" fontId="11" fillId="0" borderId="0" xfId="27" applyFont="1" applyFill="1" applyAlignment="1">
      <alignment vertical="center"/>
    </xf>
    <xf numFmtId="0" fontId="39" fillId="0" borderId="0" xfId="28" applyFont="1" applyAlignment="1">
      <alignment horizontal="center" vertical="center"/>
    </xf>
    <xf numFmtId="0" fontId="40" fillId="0" borderId="0" xfId="28" applyFont="1" applyAlignment="1">
      <alignment vertical="center"/>
    </xf>
    <xf numFmtId="0" fontId="11" fillId="0" borderId="0" xfId="28" applyAlignment="1">
      <alignment vertical="center"/>
    </xf>
    <xf numFmtId="0" fontId="41" fillId="0" borderId="0" xfId="28" applyFont="1" applyAlignment="1">
      <alignment vertical="center"/>
    </xf>
    <xf numFmtId="0" fontId="11" fillId="0" borderId="0" xfId="28" applyBorder="1" applyAlignment="1">
      <alignment horizontal="center" vertical="center"/>
    </xf>
    <xf numFmtId="0" fontId="11" fillId="0" borderId="98" xfId="28" applyFill="1" applyBorder="1" applyAlignment="1">
      <alignment horizontal="center" vertical="center"/>
    </xf>
    <xf numFmtId="3" fontId="11" fillId="0" borderId="15" xfId="28" applyNumberFormat="1" applyBorder="1" applyAlignment="1">
      <alignment vertical="center"/>
    </xf>
    <xf numFmtId="3" fontId="11" fillId="0" borderId="12" xfId="28" applyNumberFormat="1" applyBorder="1" applyAlignment="1">
      <alignment vertical="center"/>
    </xf>
    <xf numFmtId="3" fontId="11" fillId="0" borderId="16" xfId="28" applyNumberFormat="1" applyBorder="1" applyAlignment="1">
      <alignment vertical="center"/>
    </xf>
    <xf numFmtId="3" fontId="11" fillId="0" borderId="98" xfId="28" applyNumberFormat="1" applyBorder="1" applyAlignment="1">
      <alignment vertical="center"/>
    </xf>
    <xf numFmtId="0" fontId="11" fillId="0" borderId="11" xfId="28" applyBorder="1" applyAlignment="1">
      <alignment vertical="center"/>
    </xf>
    <xf numFmtId="0" fontId="11" fillId="0" borderId="16" xfId="28" applyBorder="1" applyAlignment="1">
      <alignment vertical="center"/>
    </xf>
    <xf numFmtId="3" fontId="34" fillId="0" borderId="20" xfId="4" applyNumberFormat="1" applyFont="1" applyBorder="1" applyAlignment="1">
      <alignment horizontal="right" indent="1"/>
    </xf>
    <xf numFmtId="3" fontId="34" fillId="0" borderId="21" xfId="4" applyNumberFormat="1" applyFont="1" applyBorder="1" applyAlignment="1">
      <alignment horizontal="right" indent="1"/>
    </xf>
    <xf numFmtId="3" fontId="34" fillId="0" borderId="93" xfId="4" applyNumberFormat="1" applyFont="1" applyBorder="1" applyAlignment="1">
      <alignment horizontal="right" indent="1"/>
    </xf>
    <xf numFmtId="3" fontId="34" fillId="0" borderId="83" xfId="4" applyNumberFormat="1" applyFont="1" applyBorder="1" applyAlignment="1">
      <alignment horizontal="right" indent="1"/>
    </xf>
    <xf numFmtId="0" fontId="34" fillId="0" borderId="14" xfId="4" applyFont="1" applyBorder="1" applyAlignment="1">
      <alignment horizontal="right" indent="1"/>
    </xf>
    <xf numFmtId="0" fontId="11" fillId="0" borderId="95" xfId="28" applyFill="1" applyBorder="1" applyAlignment="1">
      <alignment horizontal="center" vertical="center"/>
    </xf>
    <xf numFmtId="3" fontId="11" fillId="0" borderId="23" xfId="28" applyNumberFormat="1" applyBorder="1" applyAlignment="1">
      <alignment vertical="center"/>
    </xf>
    <xf numFmtId="3" fontId="11" fillId="0" borderId="24" xfId="28" applyNumberFormat="1" applyFill="1" applyBorder="1" applyAlignment="1">
      <alignment vertical="center"/>
    </xf>
    <xf numFmtId="3" fontId="11" fillId="0" borderId="24" xfId="28" applyNumberFormat="1" applyBorder="1" applyAlignment="1">
      <alignment vertical="center"/>
    </xf>
    <xf numFmtId="3" fontId="11" fillId="0" borderId="22" xfId="28" applyNumberFormat="1" applyBorder="1" applyAlignment="1">
      <alignment vertical="center"/>
    </xf>
    <xf numFmtId="3" fontId="11" fillId="0" borderId="95" xfId="28" applyNumberFormat="1" applyBorder="1" applyAlignment="1">
      <alignment vertical="center"/>
    </xf>
    <xf numFmtId="3" fontId="11" fillId="0" borderId="19" xfId="28" applyNumberFormat="1" applyBorder="1" applyAlignment="1">
      <alignment vertical="center"/>
    </xf>
    <xf numFmtId="164" fontId="11" fillId="0" borderId="22" xfId="28" applyNumberFormat="1" applyBorder="1" applyAlignment="1">
      <alignment vertical="center"/>
    </xf>
    <xf numFmtId="3" fontId="34" fillId="0" borderId="24" xfId="4" applyNumberFormat="1" applyFont="1" applyBorder="1" applyAlignment="1">
      <alignment horizontal="right" indent="1"/>
    </xf>
    <xf numFmtId="3" fontId="34" fillId="0" borderId="25" xfId="4" applyNumberFormat="1" applyFont="1" applyBorder="1" applyAlignment="1">
      <alignment horizontal="right" indent="1"/>
    </xf>
    <xf numFmtId="3" fontId="34" fillId="0" borderId="95" xfId="4" applyNumberFormat="1" applyFont="1" applyBorder="1" applyAlignment="1">
      <alignment horizontal="right" indent="1"/>
    </xf>
    <xf numFmtId="3" fontId="34" fillId="0" borderId="19" xfId="4" applyNumberFormat="1" applyFont="1" applyBorder="1" applyAlignment="1">
      <alignment horizontal="right" indent="1"/>
    </xf>
    <xf numFmtId="164" fontId="34" fillId="0" borderId="22" xfId="29" applyNumberFormat="1" applyFont="1" applyBorder="1" applyAlignment="1">
      <alignment horizontal="right" indent="1"/>
    </xf>
    <xf numFmtId="0" fontId="11" fillId="0" borderId="95" xfId="28" applyBorder="1" applyAlignment="1">
      <alignment horizontal="center" vertical="center"/>
    </xf>
    <xf numFmtId="0" fontId="11" fillId="2" borderId="95" xfId="28" applyFill="1" applyBorder="1" applyAlignment="1">
      <alignment horizontal="center" vertical="center"/>
    </xf>
    <xf numFmtId="0" fontId="11" fillId="2" borderId="103" xfId="28" applyFill="1" applyBorder="1" applyAlignment="1">
      <alignment horizontal="center" vertical="center"/>
    </xf>
    <xf numFmtId="3" fontId="11" fillId="0" borderId="39" xfId="28" applyNumberFormat="1" applyBorder="1" applyAlignment="1">
      <alignment vertical="center"/>
    </xf>
    <xf numFmtId="3" fontId="11" fillId="0" borderId="43" xfId="28" applyNumberFormat="1" applyBorder="1" applyAlignment="1">
      <alignment vertical="center"/>
    </xf>
    <xf numFmtId="3" fontId="11" fillId="0" borderId="47" xfId="28" applyNumberFormat="1" applyBorder="1" applyAlignment="1">
      <alignment vertical="center"/>
    </xf>
    <xf numFmtId="3" fontId="11" fillId="0" borderId="96" xfId="28" applyNumberFormat="1" applyBorder="1" applyAlignment="1">
      <alignment vertical="center"/>
    </xf>
    <xf numFmtId="3" fontId="11" fillId="0" borderId="86" xfId="28" applyNumberFormat="1" applyBorder="1" applyAlignment="1">
      <alignment vertical="center"/>
    </xf>
    <xf numFmtId="164" fontId="11" fillId="0" borderId="87" xfId="28" applyNumberFormat="1" applyBorder="1" applyAlignment="1">
      <alignment vertical="center"/>
    </xf>
    <xf numFmtId="3" fontId="34" fillId="0" borderId="73" xfId="4" applyNumberFormat="1" applyFont="1" applyBorder="1" applyAlignment="1">
      <alignment horizontal="right" indent="1"/>
    </xf>
    <xf numFmtId="3" fontId="34" fillId="0" borderId="85" xfId="4" applyNumberFormat="1" applyFont="1" applyBorder="1" applyAlignment="1">
      <alignment horizontal="right" indent="1"/>
    </xf>
    <xf numFmtId="3" fontId="34" fillId="0" borderId="96" xfId="4" applyNumberFormat="1" applyFont="1" applyBorder="1" applyAlignment="1">
      <alignment horizontal="right" indent="1"/>
    </xf>
    <xf numFmtId="3" fontId="34" fillId="0" borderId="86" xfId="4" applyNumberFormat="1" applyFont="1" applyBorder="1" applyAlignment="1">
      <alignment horizontal="right" indent="1"/>
    </xf>
    <xf numFmtId="164" fontId="34" fillId="0" borderId="87" xfId="29" applyNumberFormat="1" applyFont="1" applyBorder="1" applyAlignment="1">
      <alignment horizontal="right" indent="1"/>
    </xf>
    <xf numFmtId="3" fontId="34" fillId="2" borderId="73" xfId="4" applyNumberFormat="1" applyFont="1" applyFill="1" applyBorder="1" applyAlignment="1">
      <alignment horizontal="right" indent="1"/>
    </xf>
    <xf numFmtId="3" fontId="34" fillId="2" borderId="85" xfId="4" applyNumberFormat="1" applyFont="1" applyFill="1" applyBorder="1" applyAlignment="1">
      <alignment horizontal="right" indent="1"/>
    </xf>
    <xf numFmtId="3" fontId="34" fillId="2" borderId="96" xfId="4" applyNumberFormat="1" applyFont="1" applyFill="1" applyBorder="1" applyAlignment="1">
      <alignment horizontal="right" indent="1"/>
    </xf>
    <xf numFmtId="3" fontId="34" fillId="2" borderId="86" xfId="4" applyNumberFormat="1" applyFont="1" applyFill="1" applyBorder="1" applyAlignment="1">
      <alignment horizontal="right" indent="1"/>
    </xf>
    <xf numFmtId="164" fontId="34" fillId="2" borderId="87" xfId="29" applyNumberFormat="1" applyFont="1" applyFill="1" applyBorder="1" applyAlignment="1">
      <alignment horizontal="right" indent="1"/>
    </xf>
    <xf numFmtId="3" fontId="34" fillId="2" borderId="25" xfId="4" applyNumberFormat="1" applyFont="1" applyFill="1" applyBorder="1" applyAlignment="1">
      <alignment horizontal="right" indent="1"/>
    </xf>
    <xf numFmtId="3" fontId="34" fillId="2" borderId="24" xfId="4" applyNumberFormat="1" applyFont="1" applyFill="1" applyBorder="1" applyAlignment="1">
      <alignment horizontal="right" indent="1"/>
    </xf>
    <xf numFmtId="3" fontId="34" fillId="2" borderId="95" xfId="4" applyNumberFormat="1" applyFont="1" applyFill="1" applyBorder="1" applyAlignment="1">
      <alignment horizontal="right" indent="1"/>
    </xf>
    <xf numFmtId="3" fontId="34" fillId="2" borderId="19" xfId="4" applyNumberFormat="1" applyFont="1" applyFill="1" applyBorder="1" applyAlignment="1">
      <alignment horizontal="right" indent="1"/>
    </xf>
    <xf numFmtId="164" fontId="34" fillId="2" borderId="22" xfId="29" applyNumberFormat="1" applyFont="1" applyFill="1" applyBorder="1" applyAlignment="1">
      <alignment horizontal="right" indent="1"/>
    </xf>
    <xf numFmtId="0" fontId="11" fillId="2" borderId="0" xfId="28" applyFill="1" applyBorder="1" applyAlignment="1">
      <alignment horizontal="center" vertical="center"/>
    </xf>
    <xf numFmtId="3" fontId="11" fillId="0" borderId="0" xfId="28" applyNumberFormat="1" applyBorder="1" applyAlignment="1">
      <alignment vertical="center"/>
    </xf>
    <xf numFmtId="3" fontId="11" fillId="0" borderId="0" xfId="28" applyNumberFormat="1" applyFill="1" applyBorder="1" applyAlignment="1">
      <alignment vertical="center"/>
    </xf>
    <xf numFmtId="164" fontId="11" fillId="0" borderId="0" xfId="28" applyNumberFormat="1" applyBorder="1" applyAlignment="1">
      <alignment vertical="center"/>
    </xf>
    <xf numFmtId="3" fontId="34" fillId="7" borderId="52" xfId="4" applyNumberFormat="1" applyFont="1" applyFill="1" applyBorder="1" applyAlignment="1">
      <alignment horizontal="right" indent="1"/>
    </xf>
    <xf numFmtId="3" fontId="34" fillId="7" borderId="59" xfId="4" applyNumberFormat="1" applyFont="1" applyFill="1" applyBorder="1" applyAlignment="1">
      <alignment horizontal="right" indent="1"/>
    </xf>
    <xf numFmtId="3" fontId="34" fillId="7" borderId="104" xfId="4" applyNumberFormat="1" applyFont="1" applyFill="1" applyBorder="1" applyAlignment="1">
      <alignment horizontal="right" indent="1"/>
    </xf>
    <xf numFmtId="3" fontId="34" fillId="7" borderId="51" xfId="4" applyNumberFormat="1" applyFont="1" applyFill="1" applyBorder="1" applyAlignment="1">
      <alignment horizontal="right" indent="1"/>
    </xf>
    <xf numFmtId="164" fontId="34" fillId="7" borderId="56" xfId="29" applyNumberFormat="1" applyFont="1" applyFill="1" applyBorder="1" applyAlignment="1">
      <alignment horizontal="right" indent="1"/>
    </xf>
    <xf numFmtId="0" fontId="6" fillId="0" borderId="0" xfId="4" applyAlignment="1">
      <alignment vertical="center"/>
    </xf>
    <xf numFmtId="0" fontId="30" fillId="0" borderId="2" xfId="4" applyFont="1" applyBorder="1" applyAlignment="1">
      <alignment horizontal="left" vertical="center" wrapText="1" indent="1"/>
    </xf>
    <xf numFmtId="0" fontId="30" fillId="0" borderId="5" xfId="4" applyFont="1" applyBorder="1" applyAlignment="1">
      <alignment horizontal="left" vertical="center" wrapText="1" indent="1"/>
    </xf>
    <xf numFmtId="0" fontId="30" fillId="0" borderId="105" xfId="4" applyFont="1" applyBorder="1" applyAlignment="1">
      <alignment horizontal="left" vertical="center" wrapText="1" indent="1"/>
    </xf>
    <xf numFmtId="0" fontId="6" fillId="0" borderId="0" xfId="4" applyAlignment="1">
      <alignment horizontal="center" vertical="center" wrapText="1"/>
    </xf>
    <xf numFmtId="49" fontId="6" fillId="0" borderId="15" xfId="4" applyNumberFormat="1" applyFont="1" applyFill="1" applyBorder="1" applyAlignment="1" applyProtection="1">
      <alignment horizontal="left" vertical="center" indent="1"/>
    </xf>
    <xf numFmtId="0" fontId="6" fillId="0" borderId="16" xfId="4" applyFont="1" applyFill="1" applyBorder="1" applyAlignment="1">
      <alignment horizontal="left" vertical="center" indent="1"/>
    </xf>
    <xf numFmtId="0" fontId="6" fillId="0" borderId="16" xfId="4" applyFont="1" applyBorder="1" applyAlignment="1">
      <alignment horizontal="left" vertical="center" indent="1"/>
    </xf>
    <xf numFmtId="49" fontId="6" fillId="0" borderId="23" xfId="4" applyNumberFormat="1" applyFont="1" applyFill="1" applyBorder="1" applyAlignment="1" applyProtection="1">
      <alignment horizontal="left" vertical="center" indent="1"/>
    </xf>
    <xf numFmtId="0" fontId="6" fillId="0" borderId="22" xfId="4" applyFont="1" applyFill="1" applyBorder="1" applyAlignment="1">
      <alignment horizontal="left" vertical="center" indent="1"/>
    </xf>
    <xf numFmtId="0" fontId="6" fillId="0" borderId="22" xfId="4" applyFont="1" applyBorder="1" applyAlignment="1">
      <alignment horizontal="left" vertical="center" indent="1"/>
    </xf>
    <xf numFmtId="49" fontId="6" fillId="0" borderId="26" xfId="4" applyNumberFormat="1" applyFont="1" applyFill="1" applyBorder="1" applyAlignment="1" applyProtection="1">
      <alignment horizontal="left" vertical="center" indent="1"/>
    </xf>
    <xf numFmtId="0" fontId="6" fillId="0" borderId="30" xfId="4" applyFont="1" applyFill="1" applyBorder="1" applyAlignment="1">
      <alignment horizontal="left" vertical="center" indent="1"/>
    </xf>
    <xf numFmtId="0" fontId="6" fillId="0" borderId="30" xfId="4" applyFont="1" applyBorder="1" applyAlignment="1">
      <alignment horizontal="left" vertical="center" indent="1"/>
    </xf>
    <xf numFmtId="10" fontId="8" fillId="0" borderId="23" xfId="20" applyNumberFormat="1" applyFont="1" applyFill="1" applyBorder="1" applyAlignment="1">
      <alignment horizontal="right" vertical="center" indent="1"/>
    </xf>
    <xf numFmtId="10" fontId="8" fillId="0" borderId="72" xfId="20" applyNumberFormat="1" applyFont="1" applyFill="1" applyBorder="1" applyAlignment="1">
      <alignment horizontal="right" vertical="center" indent="1"/>
    </xf>
    <xf numFmtId="3" fontId="6" fillId="0" borderId="68" xfId="27" applyNumberFormat="1" applyFont="1" applyFill="1" applyBorder="1" applyAlignment="1">
      <alignment horizontal="center" vertical="center"/>
    </xf>
    <xf numFmtId="4" fontId="6" fillId="0" borderId="97" xfId="27" applyNumberFormat="1" applyFont="1" applyFill="1" applyBorder="1" applyAlignment="1">
      <alignment horizontal="center" vertical="center"/>
    </xf>
    <xf numFmtId="1" fontId="30" fillId="4" borderId="100" xfId="27" quotePrefix="1" applyNumberFormat="1" applyFont="1" applyFill="1" applyBorder="1" applyAlignment="1">
      <alignment horizontal="center" vertical="center"/>
    </xf>
    <xf numFmtId="3" fontId="30" fillId="0" borderId="68" xfId="4" applyNumberFormat="1" applyFont="1" applyFill="1" applyBorder="1" applyAlignment="1">
      <alignment horizontal="center" vertical="center"/>
    </xf>
    <xf numFmtId="4" fontId="30" fillId="0" borderId="29" xfId="27" applyNumberFormat="1" applyFont="1" applyFill="1" applyBorder="1" applyAlignment="1">
      <alignment horizontal="center" vertical="center"/>
    </xf>
    <xf numFmtId="0" fontId="45" fillId="0" borderId="0" xfId="0" applyFont="1"/>
    <xf numFmtId="0" fontId="46" fillId="0" borderId="0" xfId="0" applyFont="1"/>
    <xf numFmtId="0" fontId="0" fillId="9" borderId="96" xfId="0" applyFill="1" applyBorder="1" applyAlignment="1">
      <alignment horizontal="center"/>
    </xf>
    <xf numFmtId="0" fontId="0" fillId="0" borderId="73" xfId="0" applyBorder="1" applyAlignment="1">
      <alignment horizontal="center"/>
    </xf>
    <xf numFmtId="0" fontId="0" fillId="9" borderId="103" xfId="0" applyFill="1" applyBorder="1" applyAlignment="1">
      <alignment horizontal="center"/>
    </xf>
    <xf numFmtId="0" fontId="0" fillId="0" borderId="43" xfId="0" applyBorder="1" applyAlignment="1">
      <alignment horizontal="center"/>
    </xf>
    <xf numFmtId="4" fontId="3" fillId="9" borderId="98" xfId="0" applyNumberFormat="1" applyFont="1" applyFill="1" applyBorder="1"/>
    <xf numFmtId="4" fontId="3" fillId="9" borderId="12" xfId="0" applyNumberFormat="1" applyFont="1" applyFill="1" applyBorder="1"/>
    <xf numFmtId="4" fontId="0" fillId="0" borderId="0" xfId="0" applyNumberFormat="1"/>
    <xf numFmtId="3" fontId="3" fillId="9" borderId="95" xfId="0" applyNumberFormat="1" applyFont="1" applyFill="1" applyBorder="1"/>
    <xf numFmtId="3" fontId="3" fillId="10" borderId="24" xfId="0" applyNumberFormat="1" applyFont="1" applyFill="1" applyBorder="1"/>
    <xf numFmtId="3" fontId="0" fillId="9" borderId="95" xfId="0" applyNumberFormat="1" applyFill="1" applyBorder="1"/>
    <xf numFmtId="3" fontId="0" fillId="0" borderId="24" xfId="0" applyNumberFormat="1" applyBorder="1"/>
    <xf numFmtId="0" fontId="6" fillId="0" borderId="0" xfId="5" applyFont="1" applyAlignment="1">
      <alignment vertical="center"/>
    </xf>
    <xf numFmtId="0" fontId="12" fillId="0" borderId="25" xfId="1" applyFont="1" applyFill="1" applyBorder="1" applyAlignment="1">
      <alignment horizontal="left" vertical="center"/>
    </xf>
    <xf numFmtId="0" fontId="12" fillId="0" borderId="18" xfId="1" applyFont="1" applyFill="1" applyBorder="1" applyAlignment="1">
      <alignment horizontal="left" vertical="center"/>
    </xf>
    <xf numFmtId="0" fontId="12" fillId="0" borderId="19" xfId="1" applyFont="1" applyFill="1" applyBorder="1" applyAlignment="1">
      <alignment horizontal="left" vertical="center"/>
    </xf>
    <xf numFmtId="0" fontId="0" fillId="2" borderId="0" xfId="0" applyFill="1"/>
    <xf numFmtId="166" fontId="7" fillId="3" borderId="13" xfId="1" applyNumberFormat="1" applyFont="1" applyFill="1" applyBorder="1" applyAlignment="1">
      <alignment horizontal="center" vertical="center"/>
    </xf>
    <xf numFmtId="166" fontId="7" fillId="3" borderId="25" xfId="1" applyNumberFormat="1" applyFont="1" applyFill="1" applyBorder="1" applyAlignment="1">
      <alignment horizontal="center" vertical="center"/>
    </xf>
    <xf numFmtId="10" fontId="0" fillId="2" borderId="0" xfId="30" applyNumberFormat="1" applyFont="1" applyFill="1"/>
    <xf numFmtId="167" fontId="7" fillId="3" borderId="28" xfId="1" applyNumberFormat="1" applyFont="1" applyFill="1" applyBorder="1" applyAlignment="1">
      <alignment horizontal="center" vertical="center"/>
    </xf>
    <xf numFmtId="0" fontId="12" fillId="2" borderId="73" xfId="1" applyFont="1" applyFill="1" applyBorder="1" applyAlignment="1">
      <alignment vertical="center" wrapText="1"/>
    </xf>
    <xf numFmtId="3" fontId="8" fillId="2" borderId="73" xfId="1" applyNumberFormat="1" applyFont="1" applyFill="1" applyBorder="1" applyAlignment="1">
      <alignment vertical="center"/>
    </xf>
    <xf numFmtId="3" fontId="18" fillId="4" borderId="90" xfId="1" applyNumberFormat="1" applyFont="1" applyFill="1" applyBorder="1" applyAlignment="1">
      <alignment vertical="center"/>
    </xf>
    <xf numFmtId="3" fontId="18" fillId="3" borderId="91" xfId="1" applyNumberFormat="1" applyFont="1" applyFill="1" applyBorder="1" applyAlignment="1">
      <alignment vertical="center"/>
    </xf>
    <xf numFmtId="0" fontId="24" fillId="0" borderId="41" xfId="1" applyFont="1" applyFill="1" applyBorder="1" applyAlignment="1">
      <alignment vertical="center"/>
    </xf>
    <xf numFmtId="0" fontId="24" fillId="0" borderId="0" xfId="1" applyFont="1" applyFill="1" applyBorder="1" applyAlignment="1">
      <alignment vertical="center"/>
    </xf>
    <xf numFmtId="0" fontId="25" fillId="0" borderId="0" xfId="1" applyFont="1" applyFill="1" applyBorder="1" applyAlignment="1">
      <alignment vertical="center"/>
    </xf>
    <xf numFmtId="3" fontId="24" fillId="0" borderId="0" xfId="1" applyNumberFormat="1" applyFont="1" applyFill="1" applyBorder="1" applyAlignment="1">
      <alignment horizontal="right" vertical="center"/>
    </xf>
    <xf numFmtId="3" fontId="24" fillId="0" borderId="45" xfId="1" applyNumberFormat="1" applyFont="1" applyFill="1" applyBorder="1" applyAlignment="1">
      <alignment horizontal="right" vertical="center"/>
    </xf>
    <xf numFmtId="3" fontId="24" fillId="0" borderId="48" xfId="1" applyNumberFormat="1" applyFont="1" applyFill="1" applyBorder="1" applyAlignment="1">
      <alignment horizontal="right" vertical="center"/>
    </xf>
    <xf numFmtId="0" fontId="9" fillId="0" borderId="0" xfId="1" applyFont="1" applyFill="1" applyBorder="1" applyAlignment="1">
      <alignment vertical="center"/>
    </xf>
    <xf numFmtId="164" fontId="7" fillId="0" borderId="24" xfId="1" applyNumberFormat="1" applyFont="1" applyFill="1" applyBorder="1" applyAlignment="1">
      <alignment vertical="center"/>
    </xf>
    <xf numFmtId="3" fontId="7" fillId="0" borderId="24" xfId="1" applyNumberFormat="1" applyFont="1" applyFill="1" applyBorder="1" applyAlignment="1">
      <alignment vertical="center"/>
    </xf>
    <xf numFmtId="164" fontId="8" fillId="0" borderId="24" xfId="1" applyNumberFormat="1" applyFont="1" applyFill="1" applyBorder="1" applyAlignment="1">
      <alignment vertical="center"/>
    </xf>
    <xf numFmtId="3" fontId="7" fillId="0" borderId="24" xfId="1" applyNumberFormat="1" applyFont="1" applyFill="1" applyBorder="1" applyAlignment="1">
      <alignment horizontal="right" vertical="center"/>
    </xf>
    <xf numFmtId="0" fontId="5" fillId="0" borderId="0" xfId="18" applyFont="1"/>
    <xf numFmtId="0" fontId="13" fillId="0" borderId="0" xfId="18" applyFont="1"/>
    <xf numFmtId="3" fontId="13" fillId="0" borderId="0" xfId="18" applyNumberFormat="1" applyFont="1"/>
    <xf numFmtId="168" fontId="13" fillId="0" borderId="0" xfId="30" applyNumberFormat="1" applyFont="1"/>
    <xf numFmtId="168" fontId="13" fillId="0" borderId="0" xfId="30" applyNumberFormat="1" applyFont="1" applyBorder="1"/>
    <xf numFmtId="0" fontId="13" fillId="0" borderId="0" xfId="18" applyFont="1" applyBorder="1" applyAlignment="1"/>
    <xf numFmtId="0" fontId="18" fillId="0" borderId="82" xfId="18" applyFont="1" applyBorder="1" applyAlignment="1">
      <alignment horizontal="center" vertical="center"/>
    </xf>
    <xf numFmtId="0" fontId="18" fillId="0" borderId="14" xfId="17" applyFont="1" applyBorder="1" applyAlignment="1">
      <alignment horizontal="left" vertical="center" wrapText="1" indent="1"/>
    </xf>
    <xf numFmtId="10" fontId="8" fillId="0" borderId="83" xfId="20" applyNumberFormat="1" applyFont="1" applyFill="1" applyBorder="1" applyAlignment="1">
      <alignment horizontal="right" vertical="center" indent="1"/>
    </xf>
    <xf numFmtId="3" fontId="18" fillId="0" borderId="20" xfId="18" applyNumberFormat="1" applyFont="1" applyBorder="1" applyAlignment="1">
      <alignment horizontal="right" vertical="center" indent="1"/>
    </xf>
    <xf numFmtId="3" fontId="18" fillId="0" borderId="21" xfId="18" applyNumberFormat="1" applyFont="1" applyBorder="1" applyAlignment="1">
      <alignment horizontal="right" vertical="center" indent="1"/>
    </xf>
    <xf numFmtId="10" fontId="18" fillId="0" borderId="82" xfId="18" applyNumberFormat="1" applyFont="1" applyBorder="1" applyAlignment="1">
      <alignment horizontal="right" vertical="center" indent="1"/>
    </xf>
    <xf numFmtId="3" fontId="18" fillId="0" borderId="93" xfId="18" applyNumberFormat="1" applyFont="1" applyBorder="1" applyAlignment="1">
      <alignment horizontal="right" vertical="center" indent="1"/>
    </xf>
    <xf numFmtId="0" fontId="18" fillId="0" borderId="23" xfId="18" applyFont="1" applyBorder="1" applyAlignment="1">
      <alignment horizontal="center" vertical="center"/>
    </xf>
    <xf numFmtId="0" fontId="18" fillId="0" borderId="22" xfId="17" applyFont="1" applyBorder="1" applyAlignment="1">
      <alignment horizontal="left" vertical="center" wrapText="1" indent="1"/>
    </xf>
    <xf numFmtId="10" fontId="8" fillId="0" borderId="19" xfId="20" applyNumberFormat="1" applyFont="1" applyFill="1" applyBorder="1" applyAlignment="1">
      <alignment horizontal="right" vertical="center" indent="1"/>
    </xf>
    <xf numFmtId="3" fontId="18" fillId="0" borderId="24" xfId="18" applyNumberFormat="1" applyFont="1" applyBorder="1" applyAlignment="1">
      <alignment horizontal="right" vertical="center" indent="1"/>
    </xf>
    <xf numFmtId="3" fontId="18" fillId="0" borderId="25" xfId="18" applyNumberFormat="1" applyFont="1" applyBorder="1" applyAlignment="1">
      <alignment horizontal="right" vertical="center" indent="1"/>
    </xf>
    <xf numFmtId="10" fontId="18" fillId="0" borderId="23" xfId="18" applyNumberFormat="1" applyFont="1" applyBorder="1" applyAlignment="1">
      <alignment horizontal="right" vertical="center" indent="1"/>
    </xf>
    <xf numFmtId="3" fontId="18" fillId="0" borderId="22" xfId="18" applyNumberFormat="1" applyFont="1" applyBorder="1" applyAlignment="1">
      <alignment horizontal="right" vertical="center" indent="1"/>
    </xf>
    <xf numFmtId="3" fontId="18" fillId="0" borderId="95" xfId="18" applyNumberFormat="1" applyFont="1" applyBorder="1" applyAlignment="1">
      <alignment horizontal="right" vertical="center" indent="1"/>
    </xf>
    <xf numFmtId="0" fontId="18" fillId="0" borderId="87" xfId="17" applyFont="1" applyBorder="1" applyAlignment="1">
      <alignment horizontal="left" vertical="center" wrapText="1" indent="1"/>
    </xf>
    <xf numFmtId="10" fontId="8" fillId="0" borderId="86" xfId="20" applyNumberFormat="1" applyFont="1" applyFill="1" applyBorder="1" applyAlignment="1">
      <alignment horizontal="right" vertical="center" indent="1"/>
    </xf>
    <xf numFmtId="3" fontId="18" fillId="0" borderId="73" xfId="18" applyNumberFormat="1" applyFont="1" applyBorder="1" applyAlignment="1">
      <alignment horizontal="right" vertical="center" indent="1"/>
    </xf>
    <xf numFmtId="3" fontId="18" fillId="0" borderId="85" xfId="18" applyNumberFormat="1" applyFont="1" applyBorder="1" applyAlignment="1">
      <alignment horizontal="right" vertical="center" indent="1"/>
    </xf>
    <xf numFmtId="3" fontId="18" fillId="0" borderId="87" xfId="18" applyNumberFormat="1" applyFont="1" applyBorder="1" applyAlignment="1">
      <alignment horizontal="right" vertical="center" indent="1"/>
    </xf>
    <xf numFmtId="3" fontId="18" fillId="0" borderId="96" xfId="18" applyNumberFormat="1" applyFont="1" applyBorder="1" applyAlignment="1">
      <alignment horizontal="right" vertical="center" indent="1"/>
    </xf>
    <xf numFmtId="10" fontId="13" fillId="0" borderId="78" xfId="18" applyNumberFormat="1" applyFont="1" applyBorder="1" applyAlignment="1">
      <alignment horizontal="right" vertical="center" indent="1"/>
    </xf>
    <xf numFmtId="3" fontId="13" fillId="0" borderId="3" xfId="18" applyNumberFormat="1" applyFont="1" applyBorder="1" applyAlignment="1">
      <alignment horizontal="right" vertical="center" indent="1"/>
    </xf>
    <xf numFmtId="3" fontId="13" fillId="0" borderId="4" xfId="18" applyNumberFormat="1" applyFont="1" applyBorder="1" applyAlignment="1">
      <alignment horizontal="right" vertical="center" indent="1"/>
    </xf>
    <xf numFmtId="10" fontId="13" fillId="0" borderId="2" xfId="18" applyNumberFormat="1" applyFont="1" applyBorder="1" applyAlignment="1">
      <alignment horizontal="right" vertical="center" indent="1"/>
    </xf>
    <xf numFmtId="3" fontId="13" fillId="0" borderId="5" xfId="18" applyNumberFormat="1" applyFont="1" applyBorder="1" applyAlignment="1">
      <alignment horizontal="right" vertical="center" indent="1"/>
    </xf>
    <xf numFmtId="3" fontId="13" fillId="0" borderId="92" xfId="18" applyNumberFormat="1" applyFont="1" applyBorder="1" applyAlignment="1">
      <alignment horizontal="right" vertical="center" indent="1"/>
    </xf>
    <xf numFmtId="0" fontId="48" fillId="0" borderId="0" xfId="18" applyFont="1"/>
    <xf numFmtId="1" fontId="6" fillId="4" borderId="4" xfId="27" quotePrefix="1" applyNumberFormat="1" applyFont="1" applyFill="1" applyBorder="1" applyAlignment="1">
      <alignment horizontal="center" vertical="center"/>
    </xf>
    <xf numFmtId="4" fontId="6" fillId="0" borderId="29" xfId="27" applyNumberFormat="1" applyFont="1" applyFill="1" applyBorder="1" applyAlignment="1">
      <alignment horizontal="center" vertical="center"/>
    </xf>
    <xf numFmtId="0" fontId="11" fillId="0" borderId="0" xfId="27" applyAlignment="1">
      <alignment horizontal="right" vertical="center" indent="1"/>
    </xf>
    <xf numFmtId="0" fontId="6" fillId="0" borderId="0" xfId="4" applyAlignment="1">
      <alignment horizontal="right"/>
    </xf>
    <xf numFmtId="0" fontId="34" fillId="0" borderId="93" xfId="28" applyFont="1" applyFill="1" applyBorder="1" applyAlignment="1">
      <alignment horizontal="center" vertical="center"/>
    </xf>
    <xf numFmtId="0" fontId="34" fillId="0" borderId="95" xfId="28" applyFont="1" applyFill="1" applyBorder="1" applyAlignment="1">
      <alignment horizontal="center" vertical="center"/>
    </xf>
    <xf numFmtId="0" fontId="34" fillId="0" borderId="95" xfId="28" applyFont="1" applyBorder="1" applyAlignment="1">
      <alignment horizontal="center" vertical="center"/>
    </xf>
    <xf numFmtId="0" fontId="34" fillId="2" borderId="95" xfId="28" applyFont="1" applyFill="1" applyBorder="1" applyAlignment="1">
      <alignment horizontal="center" vertical="center"/>
    </xf>
    <xf numFmtId="0" fontId="34" fillId="2" borderId="103" xfId="28" applyFont="1" applyFill="1" applyBorder="1" applyAlignment="1">
      <alignment horizontal="center" vertical="center"/>
    </xf>
    <xf numFmtId="0" fontId="34" fillId="2" borderId="96" xfId="28" applyFont="1" applyFill="1" applyBorder="1" applyAlignment="1">
      <alignment horizontal="center" vertical="center"/>
    </xf>
    <xf numFmtId="3" fontId="34" fillId="2" borderId="18" xfId="4" applyNumberFormat="1" applyFont="1" applyFill="1" applyBorder="1" applyAlignment="1">
      <alignment horizontal="right" indent="1"/>
    </xf>
    <xf numFmtId="0" fontId="34" fillId="2" borderId="104" xfId="28" applyFont="1" applyFill="1" applyBorder="1" applyAlignment="1">
      <alignment horizontal="center" vertical="center"/>
    </xf>
    <xf numFmtId="3" fontId="34" fillId="0" borderId="51" xfId="4" applyNumberFormat="1" applyFont="1" applyFill="1" applyBorder="1" applyAlignment="1">
      <alignment horizontal="right" indent="1"/>
    </xf>
    <xf numFmtId="3" fontId="34" fillId="0" borderId="52" xfId="4" applyNumberFormat="1" applyFont="1" applyFill="1" applyBorder="1" applyAlignment="1">
      <alignment horizontal="right" indent="1"/>
    </xf>
    <xf numFmtId="3" fontId="34" fillId="0" borderId="59" xfId="4" applyNumberFormat="1" applyFont="1" applyFill="1" applyBorder="1" applyAlignment="1">
      <alignment horizontal="right" indent="1"/>
    </xf>
    <xf numFmtId="3" fontId="34" fillId="0" borderId="104" xfId="4" applyNumberFormat="1" applyFont="1" applyFill="1" applyBorder="1" applyAlignment="1">
      <alignment horizontal="right" indent="1"/>
    </xf>
    <xf numFmtId="164" fontId="34" fillId="0" borderId="56" xfId="29" applyNumberFormat="1" applyFont="1" applyFill="1" applyBorder="1" applyAlignment="1">
      <alignment horizontal="right" indent="1"/>
    </xf>
    <xf numFmtId="0" fontId="45" fillId="0" borderId="92" xfId="0" applyFont="1" applyBorder="1" applyAlignment="1">
      <alignment horizontal="center" vertical="center"/>
    </xf>
    <xf numFmtId="0" fontId="0" fillId="0" borderId="41" xfId="0" applyBorder="1"/>
    <xf numFmtId="4" fontId="3" fillId="9" borderId="9" xfId="0" applyNumberFormat="1" applyFont="1" applyFill="1" applyBorder="1"/>
    <xf numFmtId="4" fontId="3" fillId="9" borderId="107" xfId="0" applyNumberFormat="1" applyFont="1" applyFill="1" applyBorder="1"/>
    <xf numFmtId="4" fontId="3" fillId="9" borderId="11" xfId="0" applyNumberFormat="1" applyFont="1" applyFill="1" applyBorder="1"/>
    <xf numFmtId="4" fontId="3" fillId="10" borderId="17" xfId="0" applyNumberFormat="1" applyFont="1" applyFill="1" applyBorder="1"/>
    <xf numFmtId="3" fontId="3" fillId="9" borderId="108" xfId="0" applyNumberFormat="1" applyFont="1" applyFill="1" applyBorder="1"/>
    <xf numFmtId="3" fontId="0" fillId="10" borderId="24" xfId="0" applyNumberFormat="1" applyFill="1" applyBorder="1"/>
    <xf numFmtId="4" fontId="0" fillId="0" borderId="17" xfId="0" applyNumberFormat="1" applyBorder="1"/>
    <xf numFmtId="3" fontId="0" fillId="9" borderId="108" xfId="0" applyNumberFormat="1" applyFill="1" applyBorder="1"/>
    <xf numFmtId="4" fontId="3" fillId="9" borderId="17" xfId="0" applyNumberFormat="1" applyFont="1" applyFill="1" applyBorder="1"/>
    <xf numFmtId="4" fontId="0" fillId="0" borderId="101" xfId="0" applyNumberFormat="1" applyBorder="1"/>
    <xf numFmtId="3" fontId="0" fillId="9" borderId="109" xfId="0" applyNumberFormat="1" applyFill="1" applyBorder="1"/>
    <xf numFmtId="3" fontId="0" fillId="0" borderId="27" xfId="0" applyNumberFormat="1" applyBorder="1"/>
    <xf numFmtId="3" fontId="0" fillId="9" borderId="99" xfId="0" applyNumberFormat="1" applyFill="1" applyBorder="1"/>
    <xf numFmtId="0" fontId="8" fillId="0" borderId="28" xfId="1" applyFont="1" applyFill="1" applyBorder="1" applyAlignment="1">
      <alignment horizontal="left" vertical="center"/>
    </xf>
    <xf numFmtId="0" fontId="8" fillId="0" borderId="63" xfId="1" applyFont="1" applyFill="1" applyBorder="1" applyAlignment="1">
      <alignment horizontal="left" vertical="center"/>
    </xf>
    <xf numFmtId="0" fontId="8" fillId="2" borderId="0" xfId="1" applyFont="1" applyFill="1" applyBorder="1" applyAlignment="1">
      <alignment horizontal="center" vertical="center"/>
    </xf>
    <xf numFmtId="0" fontId="18" fillId="0" borderId="72" xfId="18" applyFont="1" applyBorder="1" applyAlignment="1">
      <alignment horizontal="center" vertical="center"/>
    </xf>
    <xf numFmtId="0" fontId="0" fillId="9" borderId="98" xfId="0" applyFill="1" applyBorder="1" applyAlignment="1">
      <alignment horizontal="center" vertical="center" textRotation="90"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41" xfId="0" applyBorder="1" applyAlignment="1">
      <alignment vertical="center"/>
    </xf>
    <xf numFmtId="0" fontId="0" fillId="9" borderId="103" xfId="0" applyFill="1" applyBorder="1" applyAlignment="1">
      <alignment horizontal="center" vertical="center" wrapText="1"/>
    </xf>
    <xf numFmtId="0" fontId="0" fillId="0" borderId="43" xfId="0" applyBorder="1" applyAlignment="1">
      <alignment horizontal="center" vertical="center"/>
    </xf>
    <xf numFmtId="0" fontId="0" fillId="9" borderId="103" xfId="0" applyFill="1" applyBorder="1" applyAlignment="1">
      <alignment horizontal="center" vertical="center"/>
    </xf>
    <xf numFmtId="3" fontId="3" fillId="9" borderId="24" xfId="0" applyNumberFormat="1" applyFont="1" applyFill="1" applyBorder="1"/>
    <xf numFmtId="0" fontId="9" fillId="3" borderId="5" xfId="1" applyFont="1" applyFill="1" applyBorder="1" applyAlignment="1">
      <alignment horizontal="center" vertical="top"/>
    </xf>
    <xf numFmtId="0" fontId="10" fillId="2" borderId="0" xfId="1" applyFont="1" applyFill="1" applyBorder="1" applyAlignment="1">
      <alignment horizontal="center" vertical="center" wrapText="1"/>
    </xf>
    <xf numFmtId="3" fontId="7" fillId="3" borderId="16" xfId="1" applyNumberFormat="1" applyFont="1" applyFill="1" applyBorder="1" applyAlignment="1">
      <alignment horizontal="center" vertical="center"/>
    </xf>
    <xf numFmtId="10" fontId="8" fillId="2" borderId="0" xfId="1" applyNumberFormat="1" applyFont="1" applyFill="1" applyBorder="1" applyAlignment="1">
      <alignment horizontal="center" vertical="center"/>
    </xf>
    <xf numFmtId="3" fontId="7" fillId="3" borderId="14" xfId="1" applyNumberFormat="1" applyFont="1" applyFill="1" applyBorder="1" applyAlignment="1">
      <alignment horizontal="center" vertical="center"/>
    </xf>
    <xf numFmtId="3" fontId="7" fillId="3" borderId="30" xfId="1" applyNumberFormat="1" applyFont="1" applyFill="1" applyBorder="1" applyAlignment="1">
      <alignment horizontal="center" vertical="center"/>
    </xf>
    <xf numFmtId="3" fontId="7" fillId="0" borderId="0" xfId="1" applyNumberFormat="1" applyFont="1" applyFill="1" applyBorder="1" applyAlignment="1">
      <alignment horizontal="center" vertical="center"/>
    </xf>
    <xf numFmtId="3" fontId="19" fillId="2" borderId="2" xfId="1" applyNumberFormat="1" applyFont="1" applyFill="1" applyBorder="1" applyAlignment="1">
      <alignment vertical="center"/>
    </xf>
    <xf numFmtId="3" fontId="19" fillId="2" borderId="3" xfId="1" applyNumberFormat="1" applyFont="1" applyFill="1" applyBorder="1" applyAlignment="1">
      <alignment vertical="center"/>
    </xf>
    <xf numFmtId="0" fontId="9" fillId="2" borderId="4" xfId="1" applyFont="1" applyFill="1" applyBorder="1" applyAlignment="1">
      <alignment vertical="center"/>
    </xf>
    <xf numFmtId="3" fontId="10" fillId="2" borderId="58" xfId="1" applyNumberFormat="1" applyFont="1" applyFill="1" applyBorder="1" applyAlignment="1">
      <alignment vertical="center"/>
    </xf>
    <xf numFmtId="0" fontId="10" fillId="2" borderId="58" xfId="1" applyFont="1" applyFill="1" applyBorder="1" applyAlignment="1">
      <alignment vertical="center"/>
    </xf>
    <xf numFmtId="3" fontId="26" fillId="4" borderId="79" xfId="1" applyNumberFormat="1" applyFont="1" applyFill="1" applyBorder="1" applyAlignment="1">
      <alignment horizontal="right" vertical="center"/>
    </xf>
    <xf numFmtId="3" fontId="26" fillId="3" borderId="80" xfId="1" applyNumberFormat="1" applyFont="1" applyFill="1" applyBorder="1" applyAlignment="1">
      <alignment horizontal="right" vertical="center"/>
    </xf>
    <xf numFmtId="0" fontId="16" fillId="2" borderId="15" xfId="1" applyFont="1" applyFill="1" applyBorder="1" applyAlignment="1">
      <alignment vertical="center"/>
    </xf>
    <xf numFmtId="0" fontId="16" fillId="2" borderId="12" xfId="1" applyFont="1" applyFill="1" applyBorder="1" applyAlignment="1">
      <alignment vertical="center"/>
    </xf>
    <xf numFmtId="0" fontId="8" fillId="2" borderId="13" xfId="1" applyFont="1" applyFill="1" applyBorder="1" applyAlignment="1">
      <alignment vertical="center"/>
    </xf>
    <xf numFmtId="0" fontId="9" fillId="2" borderId="10" xfId="1" applyFont="1" applyFill="1" applyBorder="1" applyAlignment="1">
      <alignment vertical="center"/>
    </xf>
    <xf numFmtId="164" fontId="20" fillId="2" borderId="13" xfId="1" applyNumberFormat="1" applyFont="1" applyFill="1" applyBorder="1" applyAlignment="1">
      <alignment horizontal="right" vertical="center"/>
    </xf>
    <xf numFmtId="3" fontId="8" fillId="4" borderId="88" xfId="1" applyNumberFormat="1" applyFont="1" applyFill="1" applyBorder="1" applyAlignment="1">
      <alignment horizontal="right" vertical="center"/>
    </xf>
    <xf numFmtId="164" fontId="20" fillId="2" borderId="16" xfId="1" applyNumberFormat="1" applyFont="1" applyFill="1" applyBorder="1" applyAlignment="1">
      <alignment horizontal="right" vertical="center"/>
    </xf>
    <xf numFmtId="3" fontId="8" fillId="3" borderId="89" xfId="1" applyNumberFormat="1" applyFont="1" applyFill="1" applyBorder="1" applyAlignment="1">
      <alignment horizontal="right" vertical="center"/>
    </xf>
    <xf numFmtId="3" fontId="26" fillId="5" borderId="80" xfId="1" applyNumberFormat="1" applyFont="1" applyFill="1" applyBorder="1" applyAlignment="1">
      <alignment horizontal="right" vertical="center"/>
    </xf>
    <xf numFmtId="3" fontId="8" fillId="0" borderId="0" xfId="1" applyNumberFormat="1" applyFont="1" applyFill="1" applyAlignment="1">
      <alignment vertical="center"/>
    </xf>
    <xf numFmtId="0" fontId="7" fillId="0" borderId="0" xfId="1" applyFont="1" applyFill="1" applyBorder="1" applyAlignment="1">
      <alignment horizontal="left" vertical="center"/>
    </xf>
    <xf numFmtId="0" fontId="6" fillId="0" borderId="13" xfId="4" applyFont="1" applyFill="1" applyBorder="1" applyAlignment="1">
      <alignment vertical="center"/>
    </xf>
    <xf numFmtId="3" fontId="32" fillId="0" borderId="98" xfId="5" applyNumberFormat="1" applyFont="1" applyBorder="1" applyAlignment="1">
      <alignment horizontal="right" vertical="center" indent="1"/>
    </xf>
    <xf numFmtId="3" fontId="32" fillId="0" borderId="68" xfId="5" applyNumberFormat="1" applyFont="1" applyBorder="1" applyAlignment="1">
      <alignment horizontal="right" vertical="center" indent="1"/>
    </xf>
    <xf numFmtId="0" fontId="6" fillId="0" borderId="25" xfId="4" applyFont="1" applyFill="1" applyBorder="1" applyAlignment="1">
      <alignment vertical="center"/>
    </xf>
    <xf numFmtId="3" fontId="32" fillId="0" borderId="70" xfId="5" applyNumberFormat="1" applyFont="1" applyBorder="1" applyAlignment="1">
      <alignment horizontal="right" vertical="center" indent="1"/>
    </xf>
    <xf numFmtId="3" fontId="33" fillId="0" borderId="95" xfId="5" applyNumberFormat="1" applyFont="1" applyBorder="1" applyAlignment="1">
      <alignment horizontal="right" vertical="center" indent="1"/>
    </xf>
    <xf numFmtId="3" fontId="34" fillId="0" borderId="95" xfId="5" applyNumberFormat="1" applyFont="1" applyBorder="1" applyAlignment="1">
      <alignment horizontal="right" vertical="center" indent="1"/>
    </xf>
    <xf numFmtId="3" fontId="33" fillId="0" borderId="70" xfId="5" applyNumberFormat="1" applyFont="1" applyBorder="1" applyAlignment="1">
      <alignment horizontal="right" vertical="center" indent="1"/>
    </xf>
    <xf numFmtId="3" fontId="34" fillId="6" borderId="104" xfId="5" applyNumberFormat="1" applyFont="1" applyFill="1" applyBorder="1" applyAlignment="1">
      <alignment horizontal="right" vertical="center" indent="1"/>
    </xf>
    <xf numFmtId="3" fontId="34" fillId="6" borderId="97" xfId="5" applyNumberFormat="1" applyFont="1" applyFill="1" applyBorder="1" applyAlignment="1">
      <alignment horizontal="right" vertical="center" indent="1"/>
    </xf>
    <xf numFmtId="3" fontId="18" fillId="0" borderId="0" xfId="18" applyNumberFormat="1" applyFont="1"/>
    <xf numFmtId="0" fontId="13" fillId="0" borderId="0" xfId="18" applyFont="1" applyFill="1"/>
    <xf numFmtId="0" fontId="0" fillId="0" borderId="0" xfId="0" applyAlignment="1">
      <alignment horizontal="right"/>
    </xf>
    <xf numFmtId="3" fontId="18" fillId="0" borderId="12" xfId="18" applyNumberFormat="1" applyFont="1" applyBorder="1" applyAlignment="1">
      <alignment horizontal="right" vertical="center" indent="1"/>
    </xf>
    <xf numFmtId="3" fontId="18" fillId="0" borderId="16" xfId="18" applyNumberFormat="1" applyFont="1" applyBorder="1" applyAlignment="1">
      <alignment horizontal="right" vertical="center" indent="1"/>
    </xf>
    <xf numFmtId="3" fontId="13" fillId="0" borderId="110" xfId="18" applyNumberFormat="1" applyFont="1" applyFill="1" applyBorder="1" applyAlignment="1">
      <alignment horizontal="right" vertical="center" indent="1"/>
    </xf>
    <xf numFmtId="3" fontId="13" fillId="0" borderId="70" xfId="18" applyNumberFormat="1" applyFont="1" applyFill="1" applyBorder="1" applyAlignment="1">
      <alignment horizontal="right" vertical="center" indent="1"/>
    </xf>
    <xf numFmtId="3" fontId="13" fillId="0" borderId="106" xfId="18" applyNumberFormat="1" applyFont="1" applyFill="1" applyBorder="1" applyAlignment="1">
      <alignment horizontal="right" vertical="center" indent="1"/>
    </xf>
    <xf numFmtId="1" fontId="14" fillId="0" borderId="51" xfId="1" applyNumberFormat="1" applyFont="1" applyFill="1" applyBorder="1" applyAlignment="1">
      <alignment horizontal="center" vertical="center"/>
    </xf>
    <xf numFmtId="1" fontId="14" fillId="0" borderId="59" xfId="1" applyNumberFormat="1" applyFont="1" applyFill="1" applyBorder="1" applyAlignment="1">
      <alignment horizontal="center" vertical="center"/>
    </xf>
    <xf numFmtId="10" fontId="12" fillId="2" borderId="0" xfId="1" applyNumberFormat="1" applyFont="1" applyFill="1" applyBorder="1" applyAlignment="1">
      <alignment horizontal="center" vertical="center"/>
    </xf>
    <xf numFmtId="164" fontId="12" fillId="2" borderId="34" xfId="1" applyNumberFormat="1" applyFont="1" applyFill="1" applyBorder="1" applyAlignment="1">
      <alignment vertical="center"/>
    </xf>
    <xf numFmtId="164" fontId="12" fillId="2" borderId="31" xfId="1" applyNumberFormat="1" applyFont="1" applyFill="1" applyBorder="1" applyAlignment="1">
      <alignment vertical="center"/>
    </xf>
    <xf numFmtId="164" fontId="12" fillId="2" borderId="86" xfId="1" applyNumberFormat="1" applyFont="1" applyFill="1" applyBorder="1" applyAlignment="1">
      <alignment vertical="center"/>
    </xf>
    <xf numFmtId="164" fontId="12" fillId="2" borderId="85" xfId="1" applyNumberFormat="1" applyFont="1" applyFill="1" applyBorder="1" applyAlignment="1">
      <alignment horizontal="right" vertical="center"/>
    </xf>
    <xf numFmtId="164" fontId="12" fillId="2" borderId="64" xfId="1" applyNumberFormat="1" applyFont="1" applyFill="1" applyBorder="1" applyAlignment="1">
      <alignment vertical="center"/>
    </xf>
    <xf numFmtId="164" fontId="12" fillId="2" borderId="28" xfId="1" applyNumberFormat="1" applyFont="1" applyFill="1" applyBorder="1" applyAlignment="1">
      <alignment horizontal="right" vertical="center"/>
    </xf>
    <xf numFmtId="164" fontId="19" fillId="2" borderId="51" xfId="1" applyNumberFormat="1" applyFont="1" applyFill="1" applyBorder="1" applyAlignment="1">
      <alignment horizontal="right" vertical="center"/>
    </xf>
    <xf numFmtId="164" fontId="16" fillId="2" borderId="59" xfId="1" applyNumberFormat="1" applyFont="1" applyFill="1" applyBorder="1" applyAlignment="1">
      <alignment horizontal="right" vertical="center"/>
    </xf>
    <xf numFmtId="0" fontId="12" fillId="2" borderId="0" xfId="4" applyFont="1" applyFill="1" applyBorder="1" applyAlignment="1">
      <alignment horizontal="right"/>
    </xf>
    <xf numFmtId="165" fontId="12" fillId="2" borderId="0" xfId="1" applyNumberFormat="1" applyFont="1" applyFill="1" applyBorder="1" applyAlignment="1">
      <alignment horizontal="right" vertical="center"/>
    </xf>
    <xf numFmtId="164" fontId="12" fillId="2" borderId="0" xfId="1" applyNumberFormat="1" applyFont="1" applyFill="1" applyBorder="1" applyAlignment="1">
      <alignment horizontal="right" vertical="center"/>
    </xf>
    <xf numFmtId="164" fontId="12" fillId="2" borderId="11" xfId="1" applyNumberFormat="1" applyFont="1" applyFill="1" applyBorder="1" applyAlignment="1">
      <alignment horizontal="right" vertical="center"/>
    </xf>
    <xf numFmtId="164" fontId="12" fillId="2" borderId="13" xfId="1" applyNumberFormat="1" applyFont="1" applyFill="1" applyBorder="1" applyAlignment="1">
      <alignment horizontal="right" vertical="center"/>
    </xf>
    <xf numFmtId="164" fontId="12" fillId="2" borderId="19" xfId="1" applyNumberFormat="1" applyFont="1" applyFill="1" applyBorder="1" applyAlignment="1">
      <alignment horizontal="right" vertical="center"/>
    </xf>
    <xf numFmtId="164" fontId="12" fillId="2" borderId="25" xfId="1" applyNumberFormat="1" applyFont="1" applyFill="1" applyBorder="1" applyAlignment="1">
      <alignment horizontal="right" vertical="center"/>
    </xf>
    <xf numFmtId="164" fontId="12" fillId="2" borderId="64" xfId="1" applyNumberFormat="1" applyFont="1" applyFill="1" applyBorder="1" applyAlignment="1">
      <alignment horizontal="right" vertical="center"/>
    </xf>
    <xf numFmtId="164" fontId="12" fillId="2" borderId="78" xfId="1" applyNumberFormat="1" applyFont="1" applyFill="1" applyBorder="1" applyAlignment="1">
      <alignment horizontal="right" vertical="center"/>
    </xf>
    <xf numFmtId="164" fontId="12" fillId="2" borderId="4" xfId="1" applyNumberFormat="1" applyFont="1" applyFill="1" applyBorder="1" applyAlignment="1">
      <alignment horizontal="right" vertical="center"/>
    </xf>
    <xf numFmtId="164" fontId="12" fillId="0" borderId="83" xfId="1" applyNumberFormat="1" applyFont="1" applyFill="1" applyBorder="1" applyAlignment="1">
      <alignment horizontal="right" vertical="center"/>
    </xf>
    <xf numFmtId="164" fontId="12" fillId="0" borderId="21" xfId="1" applyNumberFormat="1" applyFont="1" applyFill="1" applyBorder="1" applyAlignment="1">
      <alignment horizontal="right" vertical="center"/>
    </xf>
    <xf numFmtId="164" fontId="12" fillId="0" borderId="19" xfId="1" applyNumberFormat="1" applyFont="1" applyFill="1" applyBorder="1" applyAlignment="1">
      <alignment horizontal="right" vertical="center"/>
    </xf>
    <xf numFmtId="164" fontId="12" fillId="0" borderId="25" xfId="1" applyNumberFormat="1" applyFont="1" applyFill="1" applyBorder="1" applyAlignment="1">
      <alignment horizontal="right" vertical="center"/>
    </xf>
    <xf numFmtId="164" fontId="12" fillId="0" borderId="42" xfId="1" applyNumberFormat="1" applyFont="1" applyFill="1" applyBorder="1" applyAlignment="1">
      <alignment horizontal="right" vertical="center"/>
    </xf>
    <xf numFmtId="164" fontId="12" fillId="0" borderId="40" xfId="1" applyNumberFormat="1" applyFont="1" applyFill="1" applyBorder="1" applyAlignment="1">
      <alignment horizontal="right" vertical="center"/>
    </xf>
    <xf numFmtId="164" fontId="19" fillId="2" borderId="78" xfId="1" applyNumberFormat="1" applyFont="1" applyFill="1" applyBorder="1" applyAlignment="1">
      <alignment horizontal="right" vertical="center"/>
    </xf>
    <xf numFmtId="164" fontId="16" fillId="2" borderId="4" xfId="1" applyNumberFormat="1" applyFont="1" applyFill="1" applyBorder="1" applyAlignment="1">
      <alignment horizontal="right" vertical="center"/>
    </xf>
    <xf numFmtId="164" fontId="12" fillId="0" borderId="0" xfId="1" applyNumberFormat="1" applyFont="1" applyFill="1" applyBorder="1" applyAlignment="1">
      <alignment horizontal="right" vertical="center"/>
    </xf>
    <xf numFmtId="0" fontId="12" fillId="0" borderId="0" xfId="1" applyFont="1" applyFill="1" applyBorder="1" applyAlignment="1">
      <alignment horizontal="right" vertical="center"/>
    </xf>
    <xf numFmtId="0" fontId="52" fillId="0" borderId="0" xfId="0" applyFont="1"/>
    <xf numFmtId="1" fontId="14" fillId="0" borderId="56" xfId="1" applyNumberFormat="1" applyFont="1" applyFill="1" applyBorder="1" applyAlignment="1">
      <alignment horizontal="center" vertical="center"/>
    </xf>
    <xf numFmtId="0" fontId="12" fillId="2" borderId="60" xfId="1" applyFont="1" applyFill="1" applyBorder="1" applyAlignment="1">
      <alignment vertical="center"/>
    </xf>
    <xf numFmtId="164" fontId="12" fillId="2" borderId="8" xfId="1" applyNumberFormat="1" applyFont="1" applyFill="1" applyBorder="1" applyAlignment="1">
      <alignment vertical="center"/>
    </xf>
    <xf numFmtId="164" fontId="12" fillId="2" borderId="87" xfId="1" applyNumberFormat="1" applyFont="1" applyFill="1" applyBorder="1" applyAlignment="1">
      <alignment horizontal="right" vertical="center"/>
    </xf>
    <xf numFmtId="164" fontId="12" fillId="2" borderId="30" xfId="1" applyNumberFormat="1" applyFont="1" applyFill="1" applyBorder="1" applyAlignment="1">
      <alignment horizontal="right" vertical="center"/>
    </xf>
    <xf numFmtId="164" fontId="16" fillId="2" borderId="56" xfId="1" applyNumberFormat="1" applyFont="1" applyFill="1" applyBorder="1" applyAlignment="1">
      <alignment horizontal="right" vertical="center"/>
    </xf>
    <xf numFmtId="165" fontId="12" fillId="2" borderId="60" xfId="1" applyNumberFormat="1" applyFont="1" applyFill="1" applyBorder="1" applyAlignment="1">
      <alignment horizontal="right" vertical="center"/>
    </xf>
    <xf numFmtId="164" fontId="12" fillId="2" borderId="60" xfId="1" applyNumberFormat="1" applyFont="1" applyFill="1" applyBorder="1" applyAlignment="1">
      <alignment horizontal="right" vertical="center"/>
    </xf>
    <xf numFmtId="164" fontId="12" fillId="2" borderId="68" xfId="1" applyNumberFormat="1" applyFont="1" applyFill="1" applyBorder="1" applyAlignment="1">
      <alignment horizontal="right" vertical="center"/>
    </xf>
    <xf numFmtId="164" fontId="12" fillId="2" borderId="70" xfId="1" applyNumberFormat="1" applyFont="1" applyFill="1" applyBorder="1" applyAlignment="1">
      <alignment horizontal="right" vertical="center"/>
    </xf>
    <xf numFmtId="164" fontId="12" fillId="2" borderId="29" xfId="1" applyNumberFormat="1" applyFont="1" applyFill="1" applyBorder="1" applyAlignment="1">
      <alignment horizontal="right" vertical="center"/>
    </xf>
    <xf numFmtId="164" fontId="12" fillId="2" borderId="22" xfId="1" applyNumberFormat="1" applyFont="1" applyFill="1" applyBorder="1" applyAlignment="1">
      <alignment horizontal="right" vertical="center"/>
    </xf>
    <xf numFmtId="164" fontId="12" fillId="2" borderId="5" xfId="1" applyNumberFormat="1" applyFont="1" applyFill="1" applyBorder="1" applyAlignment="1">
      <alignment horizontal="right" vertical="center"/>
    </xf>
    <xf numFmtId="164" fontId="12" fillId="2" borderId="14" xfId="1" applyNumberFormat="1" applyFont="1" applyFill="1" applyBorder="1" applyAlignment="1">
      <alignment horizontal="right" vertical="center"/>
    </xf>
    <xf numFmtId="164" fontId="12" fillId="0" borderId="86" xfId="1" applyNumberFormat="1" applyFont="1" applyFill="1" applyBorder="1" applyAlignment="1">
      <alignment horizontal="right" vertical="center"/>
    </xf>
    <xf numFmtId="164" fontId="16" fillId="2" borderId="5" xfId="1" applyNumberFormat="1" applyFont="1" applyFill="1" applyBorder="1" applyAlignment="1">
      <alignment horizontal="right" vertical="center"/>
    </xf>
    <xf numFmtId="0" fontId="12" fillId="0" borderId="60" xfId="1" applyFont="1" applyFill="1" applyBorder="1" applyAlignment="1">
      <alignment horizontal="right" vertical="center"/>
    </xf>
    <xf numFmtId="3" fontId="26" fillId="11" borderId="79" xfId="1" applyNumberFormat="1" applyFont="1" applyFill="1" applyBorder="1" applyAlignment="1">
      <alignment horizontal="right" vertical="center"/>
    </xf>
    <xf numFmtId="0" fontId="28" fillId="0" borderId="50" xfId="5" applyBorder="1" applyAlignment="1">
      <alignment vertical="center"/>
    </xf>
    <xf numFmtId="0" fontId="18" fillId="0" borderId="0" xfId="0" applyFont="1" applyAlignment="1">
      <alignment horizontal="left" wrapText="1"/>
    </xf>
    <xf numFmtId="0" fontId="7" fillId="0" borderId="24" xfId="1" applyFont="1" applyFill="1" applyBorder="1" applyAlignment="1">
      <alignment horizontal="left" vertical="center"/>
    </xf>
    <xf numFmtId="0" fontId="8" fillId="0" borderId="25" xfId="1" applyFont="1" applyFill="1" applyBorder="1" applyAlignment="1">
      <alignment horizontal="left" vertical="center"/>
    </xf>
    <xf numFmtId="0" fontId="8" fillId="0" borderId="18" xfId="1" applyFont="1" applyFill="1" applyBorder="1" applyAlignment="1">
      <alignment horizontal="left" vertical="center"/>
    </xf>
    <xf numFmtId="0" fontId="8" fillId="0" borderId="28" xfId="1" applyFont="1" applyFill="1" applyBorder="1" applyAlignment="1">
      <alignment horizontal="left" vertical="center"/>
    </xf>
    <xf numFmtId="0" fontId="8" fillId="0" borderId="63" xfId="1" applyFont="1" applyFill="1" applyBorder="1" applyAlignment="1">
      <alignment horizontal="left" vertical="center"/>
    </xf>
    <xf numFmtId="0" fontId="16" fillId="2" borderId="4" xfId="1" applyFont="1" applyFill="1" applyBorder="1" applyAlignment="1">
      <alignment horizontal="left" vertical="center"/>
    </xf>
    <xf numFmtId="0" fontId="16" fillId="2" borderId="58" xfId="1" applyFont="1" applyFill="1" applyBorder="1" applyAlignment="1">
      <alignment horizontal="left" vertical="center"/>
    </xf>
    <xf numFmtId="0" fontId="16" fillId="2" borderId="59" xfId="1" applyFont="1" applyFill="1" applyBorder="1" applyAlignment="1">
      <alignment horizontal="left" vertical="center"/>
    </xf>
    <xf numFmtId="0" fontId="16" fillId="2" borderId="50" xfId="1" applyFont="1" applyFill="1" applyBorder="1" applyAlignment="1">
      <alignment horizontal="left" vertical="center"/>
    </xf>
    <xf numFmtId="0" fontId="12" fillId="0" borderId="25" xfId="1" applyFont="1" applyFill="1" applyBorder="1" applyAlignment="1">
      <alignment horizontal="left" vertical="center"/>
    </xf>
    <xf numFmtId="0" fontId="12" fillId="0" borderId="18" xfId="1" applyFont="1" applyFill="1" applyBorder="1" applyAlignment="1">
      <alignment horizontal="left" vertical="center"/>
    </xf>
    <xf numFmtId="0" fontId="12" fillId="0" borderId="19" xfId="1" applyFont="1" applyFill="1" applyBorder="1" applyAlignment="1">
      <alignment horizontal="left" vertical="center"/>
    </xf>
    <xf numFmtId="0" fontId="47" fillId="0" borderId="25" xfId="1" applyFont="1" applyFill="1" applyBorder="1" applyAlignment="1">
      <alignment horizontal="left" vertical="center"/>
    </xf>
    <xf numFmtId="0" fontId="47" fillId="0" borderId="18" xfId="1" applyFont="1" applyFill="1" applyBorder="1" applyAlignment="1">
      <alignment horizontal="left" vertical="center"/>
    </xf>
    <xf numFmtId="0" fontId="47" fillId="0" borderId="19" xfId="1" applyFont="1" applyFill="1" applyBorder="1" applyAlignment="1">
      <alignment horizontal="left" vertical="center"/>
    </xf>
    <xf numFmtId="0" fontId="8" fillId="0" borderId="85" xfId="1" applyFont="1" applyFill="1" applyBorder="1" applyAlignment="1">
      <alignment horizontal="left" vertical="center"/>
    </xf>
    <xf numFmtId="0" fontId="8" fillId="0" borderId="84" xfId="1" applyFont="1" applyFill="1" applyBorder="1" applyAlignment="1">
      <alignment horizontal="left" vertical="center"/>
    </xf>
    <xf numFmtId="0" fontId="8" fillId="0" borderId="86" xfId="1" applyFont="1" applyFill="1" applyBorder="1" applyAlignment="1">
      <alignment horizontal="left" vertical="center"/>
    </xf>
    <xf numFmtId="0" fontId="9" fillId="2" borderId="4" xfId="1" applyFont="1" applyFill="1" applyBorder="1" applyAlignment="1">
      <alignment horizontal="left" vertical="center"/>
    </xf>
    <xf numFmtId="0" fontId="9" fillId="2" borderId="58" xfId="1" applyFont="1" applyFill="1" applyBorder="1" applyAlignment="1">
      <alignment horizontal="left" vertical="center"/>
    </xf>
    <xf numFmtId="0" fontId="12" fillId="0" borderId="25" xfId="1" applyFont="1" applyFill="1" applyBorder="1" applyAlignment="1">
      <alignment horizontal="left" vertical="center" wrapText="1"/>
    </xf>
    <xf numFmtId="0" fontId="12" fillId="0" borderId="18"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8" fillId="0" borderId="0" xfId="1" applyFont="1" applyFill="1" applyBorder="1" applyAlignment="1">
      <alignment horizontal="left" vertical="center"/>
    </xf>
    <xf numFmtId="10" fontId="14" fillId="0" borderId="34" xfId="1" applyNumberFormat="1" applyFont="1" applyFill="1" applyBorder="1" applyAlignment="1">
      <alignment horizontal="center" vertical="center" wrapText="1"/>
    </xf>
    <xf numFmtId="10" fontId="14" fillId="0" borderId="42" xfId="1" applyNumberFormat="1" applyFont="1" applyFill="1" applyBorder="1" applyAlignment="1">
      <alignment horizontal="center" vertical="center" wrapText="1"/>
    </xf>
    <xf numFmtId="10" fontId="14" fillId="0" borderId="51" xfId="1" applyNumberFormat="1" applyFont="1" applyFill="1" applyBorder="1" applyAlignment="1">
      <alignment horizontal="center" vertical="center" wrapText="1"/>
    </xf>
    <xf numFmtId="49" fontId="14" fillId="0" borderId="16" xfId="1" applyNumberFormat="1" applyFont="1" applyFill="1" applyBorder="1" applyAlignment="1">
      <alignment horizontal="center" vertical="center" wrapText="1"/>
    </xf>
    <xf numFmtId="49" fontId="14" fillId="0" borderId="22" xfId="1" applyNumberFormat="1" applyFont="1" applyFill="1" applyBorder="1" applyAlignment="1">
      <alignment horizontal="center" vertical="center" wrapText="1"/>
    </xf>
    <xf numFmtId="49" fontId="14" fillId="0" borderId="30" xfId="1" applyNumberFormat="1" applyFont="1" applyFill="1" applyBorder="1" applyAlignment="1">
      <alignment horizontal="center" vertical="center" wrapText="1"/>
    </xf>
    <xf numFmtId="1" fontId="7" fillId="0" borderId="4" xfId="1" applyNumberFormat="1" applyFont="1" applyFill="1" applyBorder="1" applyAlignment="1">
      <alignment horizontal="center" vertical="center"/>
    </xf>
    <xf numFmtId="1" fontId="7" fillId="0" borderId="58" xfId="1" applyNumberFormat="1" applyFont="1" applyFill="1" applyBorder="1" applyAlignment="1">
      <alignment horizontal="center" vertical="center"/>
    </xf>
    <xf numFmtId="0" fontId="8" fillId="0" borderId="13" xfId="1" applyFont="1" applyFill="1" applyBorder="1" applyAlignment="1">
      <alignment horizontal="left" vertical="center"/>
    </xf>
    <xf numFmtId="0" fontId="8" fillId="0" borderId="10" xfId="1" applyFont="1" applyFill="1" applyBorder="1" applyAlignment="1">
      <alignment horizontal="left" vertical="center"/>
    </xf>
    <xf numFmtId="10" fontId="14" fillId="0" borderId="7" xfId="1" applyNumberFormat="1" applyFont="1" applyFill="1" applyBorder="1" applyAlignment="1">
      <alignment horizontal="center" vertical="center" wrapText="1"/>
    </xf>
    <xf numFmtId="10" fontId="14" fillId="0" borderId="43" xfId="1" applyNumberFormat="1" applyFont="1" applyFill="1" applyBorder="1" applyAlignment="1">
      <alignment horizontal="center" vertical="center" wrapText="1"/>
    </xf>
    <xf numFmtId="10" fontId="14" fillId="0" borderId="52" xfId="1" applyNumberFormat="1" applyFont="1" applyFill="1" applyBorder="1" applyAlignment="1">
      <alignment horizontal="center" vertical="center" wrapText="1"/>
    </xf>
    <xf numFmtId="49" fontId="14" fillId="0" borderId="35" xfId="1" applyNumberFormat="1" applyFont="1" applyFill="1" applyBorder="1" applyAlignment="1">
      <alignment horizontal="center" vertical="center" wrapText="1"/>
    </xf>
    <xf numFmtId="49" fontId="14" fillId="0" borderId="44" xfId="1" applyNumberFormat="1" applyFont="1" applyFill="1" applyBorder="1" applyAlignment="1">
      <alignment horizontal="center" vertical="center" wrapText="1"/>
    </xf>
    <xf numFmtId="49" fontId="14" fillId="0" borderId="53" xfId="1" applyNumberFormat="1" applyFont="1" applyFill="1" applyBorder="1" applyAlignment="1">
      <alignment horizontal="center" vertical="center" wrapText="1"/>
    </xf>
    <xf numFmtId="0" fontId="8" fillId="2" borderId="13" xfId="1" applyFont="1" applyFill="1" applyBorder="1" applyAlignment="1">
      <alignment horizontal="left" vertical="center"/>
    </xf>
    <xf numFmtId="0" fontId="8" fillId="2" borderId="10" xfId="1" applyFont="1" applyFill="1" applyBorder="1" applyAlignment="1">
      <alignment horizontal="left" vertical="center"/>
    </xf>
    <xf numFmtId="49" fontId="14" fillId="0" borderId="8" xfId="1" applyNumberFormat="1" applyFont="1" applyFill="1" applyBorder="1" applyAlignment="1">
      <alignment horizontal="center" vertical="center" wrapText="1"/>
    </xf>
    <xf numFmtId="49" fontId="14" fillId="0" borderId="47" xfId="1" applyNumberFormat="1" applyFont="1" applyFill="1" applyBorder="1" applyAlignment="1">
      <alignment horizontal="center" vertical="center" wrapText="1"/>
    </xf>
    <xf numFmtId="49" fontId="14" fillId="0" borderId="56" xfId="1" applyNumberFormat="1" applyFont="1" applyFill="1" applyBorder="1" applyAlignment="1">
      <alignment horizontal="center" vertical="center" wrapText="1"/>
    </xf>
    <xf numFmtId="49" fontId="13" fillId="3" borderId="38" xfId="1" applyNumberFormat="1" applyFont="1" applyFill="1" applyBorder="1" applyAlignment="1">
      <alignment horizontal="center" vertical="center" wrapText="1"/>
    </xf>
    <xf numFmtId="49" fontId="13" fillId="3" borderId="48" xfId="1" applyNumberFormat="1" applyFont="1" applyFill="1" applyBorder="1" applyAlignment="1">
      <alignment horizontal="center" vertical="center" wrapText="1"/>
    </xf>
    <xf numFmtId="49" fontId="13" fillId="3" borderId="57" xfId="1" applyNumberFormat="1" applyFont="1" applyFill="1" applyBorder="1" applyAlignment="1">
      <alignment horizontal="center" vertical="center" wrapText="1"/>
    </xf>
    <xf numFmtId="49" fontId="13" fillId="4" borderId="36" xfId="1" applyNumberFormat="1" applyFont="1" applyFill="1" applyBorder="1" applyAlignment="1">
      <alignment horizontal="center" vertical="center" wrapText="1"/>
    </xf>
    <xf numFmtId="49" fontId="13" fillId="4" borderId="45" xfId="1" applyNumberFormat="1" applyFont="1" applyFill="1" applyBorder="1" applyAlignment="1">
      <alignment horizontal="center" vertical="center" wrapText="1"/>
    </xf>
    <xf numFmtId="49" fontId="13" fillId="4" borderId="54" xfId="1" applyNumberFormat="1" applyFont="1" applyFill="1" applyBorder="1" applyAlignment="1">
      <alignment horizontal="center" vertical="center" wrapText="1"/>
    </xf>
    <xf numFmtId="10" fontId="14" fillId="0" borderId="37" xfId="1" applyNumberFormat="1" applyFont="1" applyFill="1" applyBorder="1" applyAlignment="1">
      <alignment horizontal="center" vertical="center" wrapText="1"/>
    </xf>
    <xf numFmtId="10" fontId="14" fillId="0" borderId="46" xfId="1" applyNumberFormat="1" applyFont="1" applyFill="1" applyBorder="1" applyAlignment="1">
      <alignment horizontal="center" vertical="center" wrapText="1"/>
    </xf>
    <xf numFmtId="10" fontId="14" fillId="0" borderId="55" xfId="1" applyNumberFormat="1" applyFont="1" applyFill="1" applyBorder="1" applyAlignment="1">
      <alignment horizontal="center" vertical="center" wrapText="1"/>
    </xf>
    <xf numFmtId="0" fontId="7" fillId="2" borderId="26" xfId="3" applyFont="1" applyFill="1" applyBorder="1" applyAlignment="1">
      <alignment horizontal="left" vertical="center" wrapText="1"/>
    </xf>
    <xf numFmtId="0" fontId="7" fillId="2" borderId="27" xfId="3" applyFont="1" applyFill="1" applyBorder="1" applyAlignment="1">
      <alignment horizontal="left" vertical="center" wrapText="1"/>
    </xf>
    <xf numFmtId="0" fontId="7" fillId="2" borderId="23" xfId="1" applyFont="1" applyFill="1" applyBorder="1" applyAlignment="1">
      <alignment horizontal="left" vertical="center" wrapText="1"/>
    </xf>
    <xf numFmtId="0" fontId="7" fillId="2" borderId="24" xfId="1" applyFont="1" applyFill="1" applyBorder="1" applyAlignment="1">
      <alignment horizontal="left" vertical="center" wrapText="1"/>
    </xf>
    <xf numFmtId="0" fontId="8" fillId="2" borderId="0" xfId="1" applyFont="1" applyFill="1" applyBorder="1" applyAlignment="1">
      <alignment horizontal="center" vertical="center"/>
    </xf>
    <xf numFmtId="0" fontId="7" fillId="2" borderId="26"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12" fillId="2" borderId="0" xfId="1" applyFont="1" applyFill="1" applyBorder="1" applyAlignment="1">
      <alignment horizontal="left" vertical="center"/>
    </xf>
    <xf numFmtId="0" fontId="7" fillId="0" borderId="6" xfId="1" applyFont="1" applyFill="1" applyBorder="1" applyAlignment="1">
      <alignment horizontal="center" vertical="center" textRotation="90" wrapText="1"/>
    </xf>
    <xf numFmtId="0" fontId="7" fillId="0" borderId="39" xfId="1" applyFont="1" applyFill="1" applyBorder="1" applyAlignment="1">
      <alignment horizontal="center" vertical="center" textRotation="90" wrapText="1"/>
    </xf>
    <xf numFmtId="0" fontId="7" fillId="0" borderId="31" xfId="1" applyFont="1" applyFill="1" applyBorder="1" applyAlignment="1">
      <alignment horizontal="center" vertical="center" textRotation="90" wrapText="1"/>
    </xf>
    <xf numFmtId="0" fontId="7" fillId="0" borderId="40" xfId="1" applyFont="1" applyFill="1" applyBorder="1" applyAlignment="1">
      <alignment horizontal="center" vertical="center" textRotation="90" wrapText="1"/>
    </xf>
    <xf numFmtId="0" fontId="7" fillId="0" borderId="32"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34" xfId="1" applyFont="1" applyFill="1" applyBorder="1" applyAlignment="1">
      <alignment horizontal="center" vertical="center" wrapText="1"/>
    </xf>
    <xf numFmtId="0" fontId="7" fillId="0" borderId="41"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9" xfId="1" applyFont="1" applyFill="1" applyBorder="1" applyAlignment="1">
      <alignment horizontal="center" vertical="center" wrapText="1"/>
    </xf>
    <xf numFmtId="0" fontId="7" fillId="0" borderId="50" xfId="1" applyFont="1" applyFill="1" applyBorder="1" applyAlignment="1">
      <alignment horizontal="center" vertical="center" wrapText="1"/>
    </xf>
    <xf numFmtId="0" fontId="7" fillId="0" borderId="51" xfId="1" applyFont="1" applyFill="1" applyBorder="1" applyAlignment="1">
      <alignment horizontal="center" vertical="center" wrapText="1"/>
    </xf>
    <xf numFmtId="49" fontId="7" fillId="0" borderId="12" xfId="1" applyNumberFormat="1" applyFont="1" applyFill="1" applyBorder="1" applyAlignment="1">
      <alignment horizontal="center" vertical="center" wrapText="1"/>
    </xf>
    <xf numFmtId="49" fontId="7" fillId="0" borderId="24" xfId="1" applyNumberFormat="1" applyFont="1" applyFill="1" applyBorder="1" applyAlignment="1">
      <alignment horizontal="center" vertical="center" wrapText="1"/>
    </xf>
    <xf numFmtId="49" fontId="7" fillId="0" borderId="27" xfId="1" applyNumberFormat="1" applyFont="1" applyFill="1" applyBorder="1" applyAlignment="1">
      <alignment horizontal="center" vertical="center" wrapText="1"/>
    </xf>
    <xf numFmtId="0" fontId="7" fillId="2" borderId="17" xfId="3" applyFont="1" applyFill="1" applyBorder="1" applyAlignment="1">
      <alignment horizontal="left" vertical="center" wrapText="1"/>
    </xf>
    <xf numFmtId="0" fontId="7" fillId="2" borderId="18" xfId="3" applyFont="1" applyFill="1" applyBorder="1" applyAlignment="1">
      <alignment horizontal="left" vertical="center" wrapText="1"/>
    </xf>
    <xf numFmtId="0" fontId="7" fillId="2" borderId="19" xfId="3" applyFont="1" applyFill="1" applyBorder="1" applyAlignment="1">
      <alignment horizontal="left" vertical="center" wrapText="1"/>
    </xf>
    <xf numFmtId="0" fontId="5" fillId="2" borderId="0" xfId="1" applyFont="1" applyFill="1" applyAlignment="1">
      <alignment horizontal="center" vertical="center" wrapText="1"/>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6" xfId="1" applyFont="1" applyFill="1" applyBorder="1" applyAlignment="1">
      <alignment horizontal="center" vertical="center"/>
    </xf>
    <xf numFmtId="0" fontId="9" fillId="2" borderId="7" xfId="1" applyFont="1" applyFill="1" applyBorder="1" applyAlignment="1">
      <alignment horizontal="center" vertical="center"/>
    </xf>
    <xf numFmtId="0" fontId="7" fillId="2" borderId="9"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5" xfId="3" applyFont="1" applyFill="1" applyBorder="1" applyAlignment="1">
      <alignment horizontal="left" vertical="center" wrapText="1"/>
    </xf>
    <xf numFmtId="0" fontId="7" fillId="2" borderId="12" xfId="3" applyFont="1" applyFill="1" applyBorder="1" applyAlignment="1">
      <alignment horizontal="left" vertical="center" wrapText="1"/>
    </xf>
    <xf numFmtId="0" fontId="31" fillId="0" borderId="17" xfId="5" applyFont="1" applyBorder="1" applyAlignment="1">
      <alignment horizontal="center" vertical="center" wrapText="1"/>
    </xf>
    <xf numFmtId="0" fontId="31" fillId="0" borderId="19" xfId="5" applyFont="1" applyBorder="1" applyAlignment="1">
      <alignment horizontal="center" vertical="center" wrapText="1"/>
    </xf>
    <xf numFmtId="0" fontId="30" fillId="0" borderId="49" xfId="5" applyFont="1" applyBorder="1" applyAlignment="1">
      <alignment horizontal="left" vertical="center"/>
    </xf>
    <xf numFmtId="0" fontId="30" fillId="0" borderId="50" xfId="5" applyFont="1" applyBorder="1" applyAlignment="1">
      <alignment horizontal="left" vertical="center"/>
    </xf>
    <xf numFmtId="0" fontId="6" fillId="0" borderId="0" xfId="5" applyFont="1" applyAlignment="1">
      <alignment horizontal="left" vertical="center" wrapText="1"/>
    </xf>
    <xf numFmtId="0" fontId="6" fillId="0" borderId="0" xfId="5" applyFont="1" applyFill="1" applyAlignment="1">
      <alignment horizontal="left" vertical="center" wrapText="1"/>
    </xf>
    <xf numFmtId="0" fontId="9" fillId="0" borderId="0" xfId="5" applyFont="1" applyAlignment="1">
      <alignment horizontal="left" vertical="center" wrapText="1"/>
    </xf>
    <xf numFmtId="0" fontId="31" fillId="0" borderId="94" xfId="5" applyFont="1" applyBorder="1" applyAlignment="1">
      <alignment horizontal="center" vertical="center" wrapText="1"/>
    </xf>
    <xf numFmtId="0" fontId="31" fillId="0" borderId="86" xfId="5" applyFont="1" applyBorder="1" applyAlignment="1">
      <alignment horizontal="center" vertical="center" wrapText="1"/>
    </xf>
    <xf numFmtId="0" fontId="31" fillId="0" borderId="23" xfId="5" applyFont="1" applyBorder="1" applyAlignment="1">
      <alignment horizontal="center" vertical="center" wrapText="1"/>
    </xf>
    <xf numFmtId="0" fontId="31" fillId="0" borderId="24" xfId="5" applyFont="1" applyBorder="1" applyAlignment="1">
      <alignment horizontal="center" vertical="center" wrapText="1"/>
    </xf>
    <xf numFmtId="0" fontId="30" fillId="2" borderId="81" xfId="5" applyFont="1" applyFill="1" applyBorder="1" applyAlignment="1">
      <alignment horizontal="center" vertical="center" wrapText="1"/>
    </xf>
    <xf numFmtId="0" fontId="30" fillId="2" borderId="78" xfId="5" applyFont="1" applyFill="1" applyBorder="1" applyAlignment="1">
      <alignment horizontal="center" vertical="center" wrapText="1"/>
    </xf>
    <xf numFmtId="0" fontId="31" fillId="0" borderId="32" xfId="5" applyFont="1" applyBorder="1" applyAlignment="1">
      <alignment horizontal="center" vertical="center" wrapText="1"/>
    </xf>
    <xf numFmtId="0" fontId="31" fillId="0" borderId="34" xfId="5" applyFont="1" applyBorder="1" applyAlignment="1">
      <alignment horizontal="center" vertical="center" wrapText="1"/>
    </xf>
    <xf numFmtId="0" fontId="13" fillId="0" borderId="102" xfId="18" applyFont="1" applyBorder="1" applyAlignment="1">
      <alignment horizontal="center" vertical="center"/>
    </xf>
    <xf numFmtId="0" fontId="13" fillId="0" borderId="103" xfId="18" applyFont="1" applyBorder="1" applyAlignment="1">
      <alignment horizontal="center" vertical="center"/>
    </xf>
    <xf numFmtId="0" fontId="13" fillId="0" borderId="104" xfId="18" applyFont="1" applyBorder="1" applyAlignment="1">
      <alignment horizontal="center" vertical="center"/>
    </xf>
    <xf numFmtId="0" fontId="18" fillId="0" borderId="86" xfId="18" applyFont="1" applyBorder="1" applyAlignment="1">
      <alignment horizontal="center" vertical="center"/>
    </xf>
    <xf numFmtId="0" fontId="18" fillId="0" borderId="51" xfId="18" applyFont="1" applyBorder="1" applyAlignment="1">
      <alignment horizontal="center" vertical="center"/>
    </xf>
    <xf numFmtId="0" fontId="18" fillId="0" borderId="73" xfId="18" applyFont="1" applyBorder="1" applyAlignment="1">
      <alignment horizontal="center" vertical="center"/>
    </xf>
    <xf numFmtId="0" fontId="18" fillId="0" borderId="52" xfId="18" applyFont="1" applyBorder="1" applyAlignment="1">
      <alignment horizontal="center" vertical="center"/>
    </xf>
    <xf numFmtId="0" fontId="18" fillId="0" borderId="73" xfId="18" applyFont="1" applyBorder="1" applyAlignment="1">
      <alignment horizontal="center" vertical="center" wrapText="1"/>
    </xf>
    <xf numFmtId="0" fontId="18" fillId="0" borderId="52" xfId="18" applyFont="1" applyBorder="1" applyAlignment="1">
      <alignment horizontal="center" vertical="center" wrapText="1"/>
    </xf>
    <xf numFmtId="0" fontId="18" fillId="0" borderId="85" xfId="18" applyFont="1" applyBorder="1" applyAlignment="1">
      <alignment horizontal="center" vertical="center"/>
    </xf>
    <xf numFmtId="0" fontId="18" fillId="0" borderId="59" xfId="18" applyFont="1" applyBorder="1" applyAlignment="1">
      <alignment horizontal="center" vertical="center"/>
    </xf>
    <xf numFmtId="0" fontId="18" fillId="0" borderId="72" xfId="18" applyFont="1" applyBorder="1" applyAlignment="1">
      <alignment horizontal="center" vertical="center"/>
    </xf>
    <xf numFmtId="0" fontId="18" fillId="0" borderId="67" xfId="18" applyFont="1" applyBorder="1" applyAlignment="1">
      <alignment horizontal="center" vertical="center"/>
    </xf>
    <xf numFmtId="0" fontId="18" fillId="0" borderId="87" xfId="18" applyFont="1" applyBorder="1" applyAlignment="1">
      <alignment horizontal="center" vertical="center"/>
    </xf>
    <xf numFmtId="0" fontId="18" fillId="0" borderId="56" xfId="18" applyFont="1" applyBorder="1" applyAlignment="1">
      <alignment horizontal="center" vertical="center"/>
    </xf>
    <xf numFmtId="0" fontId="18" fillId="0" borderId="72" xfId="18" applyFont="1" applyBorder="1" applyAlignment="1">
      <alignment horizontal="center" vertical="center" wrapText="1"/>
    </xf>
    <xf numFmtId="0" fontId="18" fillId="0" borderId="67" xfId="18" applyFont="1" applyBorder="1" applyAlignment="1">
      <alignment horizontal="center" vertical="center" wrapText="1"/>
    </xf>
    <xf numFmtId="0" fontId="18" fillId="0" borderId="85" xfId="18" applyFont="1" applyBorder="1" applyAlignment="1">
      <alignment horizontal="center" vertical="center" wrapText="1"/>
    </xf>
    <xf numFmtId="0" fontId="18" fillId="0" borderId="59" xfId="18" applyFont="1" applyBorder="1" applyAlignment="1">
      <alignment horizontal="center" vertical="center" wrapText="1"/>
    </xf>
    <xf numFmtId="0" fontId="18" fillId="0" borderId="87" xfId="18" applyFont="1" applyBorder="1" applyAlignment="1">
      <alignment horizontal="center" vertical="center" wrapText="1"/>
    </xf>
    <xf numFmtId="0" fontId="18" fillId="0" borderId="56" xfId="18" applyFont="1" applyBorder="1" applyAlignment="1">
      <alignment horizontal="center" vertical="center" wrapText="1"/>
    </xf>
    <xf numFmtId="0" fontId="13" fillId="0" borderId="11" xfId="18" applyFont="1" applyBorder="1" applyAlignment="1">
      <alignment horizontal="center"/>
    </xf>
    <xf numFmtId="0" fontId="13" fillId="0" borderId="12" xfId="18" applyFont="1" applyBorder="1" applyAlignment="1">
      <alignment horizontal="center"/>
    </xf>
    <xf numFmtId="0" fontId="13" fillId="0" borderId="13" xfId="18" applyFont="1" applyBorder="1" applyAlignment="1">
      <alignment horizontal="center"/>
    </xf>
    <xf numFmtId="0" fontId="13" fillId="0" borderId="15" xfId="18" applyFont="1" applyBorder="1" applyAlignment="1">
      <alignment horizontal="center"/>
    </xf>
    <xf numFmtId="0" fontId="13" fillId="0" borderId="16" xfId="18" applyFont="1" applyBorder="1" applyAlignment="1">
      <alignment horizontal="center"/>
    </xf>
    <xf numFmtId="0" fontId="13" fillId="0" borderId="81" xfId="18" applyFont="1" applyBorder="1" applyAlignment="1">
      <alignment horizontal="center" vertical="center"/>
    </xf>
    <xf numFmtId="0" fontId="13" fillId="0" borderId="100" xfId="18" applyFont="1" applyBorder="1" applyAlignment="1">
      <alignment horizontal="center" vertical="center"/>
    </xf>
    <xf numFmtId="0" fontId="13" fillId="0" borderId="9" xfId="18" applyFont="1" applyBorder="1" applyAlignment="1">
      <alignment horizontal="center"/>
    </xf>
    <xf numFmtId="0" fontId="13" fillId="0" borderId="10" xfId="18" applyFont="1" applyBorder="1" applyAlignment="1">
      <alignment horizontal="center"/>
    </xf>
    <xf numFmtId="0" fontId="13" fillId="0" borderId="68" xfId="18" applyFont="1" applyBorder="1" applyAlignment="1">
      <alignment horizontal="center"/>
    </xf>
    <xf numFmtId="0" fontId="13" fillId="0" borderId="102" xfId="18" applyFont="1" applyBorder="1" applyAlignment="1">
      <alignment horizontal="center" vertical="center" wrapText="1"/>
    </xf>
    <xf numFmtId="0" fontId="13" fillId="0" borderId="103" xfId="18" applyFont="1" applyBorder="1" applyAlignment="1">
      <alignment horizontal="center" vertical="center" wrapText="1"/>
    </xf>
    <xf numFmtId="0" fontId="13" fillId="0" borderId="104" xfId="18" applyFont="1" applyBorder="1" applyAlignment="1">
      <alignment horizontal="center" vertical="center" wrapText="1"/>
    </xf>
    <xf numFmtId="0" fontId="13" fillId="0" borderId="6" xfId="18" applyFont="1" applyBorder="1" applyAlignment="1">
      <alignment horizontal="center" vertical="center"/>
    </xf>
    <xf numFmtId="0" fontId="13" fillId="0" borderId="39" xfId="18" applyFont="1" applyBorder="1" applyAlignment="1">
      <alignment horizontal="center" vertical="center"/>
    </xf>
    <xf numFmtId="0" fontId="13" fillId="0" borderId="67" xfId="18" applyFont="1" applyBorder="1" applyAlignment="1">
      <alignment horizontal="center" vertical="center"/>
    </xf>
    <xf numFmtId="0" fontId="13" fillId="0" borderId="8" xfId="18" applyFont="1" applyBorder="1" applyAlignment="1">
      <alignment horizontal="center" vertical="center"/>
    </xf>
    <xf numFmtId="0" fontId="13" fillId="0" borderId="47" xfId="18" applyFont="1" applyBorder="1" applyAlignment="1">
      <alignment horizontal="center" vertical="center"/>
    </xf>
    <xf numFmtId="0" fontId="13" fillId="0" borderId="56" xfId="18" applyFont="1" applyBorder="1" applyAlignment="1">
      <alignment horizontal="center" vertical="center"/>
    </xf>
    <xf numFmtId="0" fontId="6" fillId="0" borderId="49" xfId="27" applyFont="1" applyBorder="1" applyAlignment="1">
      <alignment vertical="center" wrapText="1"/>
    </xf>
    <xf numFmtId="0" fontId="6" fillId="0" borderId="50" xfId="27" applyFont="1" applyBorder="1" applyAlignment="1">
      <alignment vertical="center" wrapText="1"/>
    </xf>
    <xf numFmtId="0" fontId="6" fillId="0" borderId="97" xfId="27" applyFont="1" applyBorder="1" applyAlignment="1">
      <alignment vertical="center" wrapText="1"/>
    </xf>
    <xf numFmtId="0" fontId="37" fillId="0" borderId="0" xfId="27" applyFont="1" applyAlignment="1">
      <alignment horizontal="left" vertical="center" wrapText="1"/>
    </xf>
    <xf numFmtId="0" fontId="6" fillId="0" borderId="81" xfId="27" applyFont="1" applyBorder="1" applyAlignment="1">
      <alignment horizontal="center" vertical="center" wrapText="1"/>
    </xf>
    <xf numFmtId="0" fontId="6" fillId="0" borderId="58" xfId="27" applyFont="1" applyBorder="1" applyAlignment="1">
      <alignment horizontal="center" vertical="center" wrapText="1"/>
    </xf>
    <xf numFmtId="0" fontId="6" fillId="0" borderId="100" xfId="27" applyFont="1" applyBorder="1" applyAlignment="1">
      <alignment horizontal="center" vertical="center" wrapText="1"/>
    </xf>
    <xf numFmtId="0" fontId="31" fillId="0" borderId="9" xfId="27" applyFont="1" applyBorder="1" applyAlignment="1">
      <alignment vertical="center" wrapText="1"/>
    </xf>
    <xf numFmtId="0" fontId="31" fillId="0" borderId="10" xfId="27" applyFont="1" applyBorder="1" applyAlignment="1">
      <alignment vertical="center" wrapText="1"/>
    </xf>
    <xf numFmtId="0" fontId="31" fillId="0" borderId="68" xfId="27" applyFont="1" applyBorder="1" applyAlignment="1">
      <alignment vertical="center" wrapText="1"/>
    </xf>
    <xf numFmtId="0" fontId="31" fillId="0" borderId="101" xfId="27" applyFont="1" applyBorder="1" applyAlignment="1">
      <alignment vertical="center"/>
    </xf>
    <xf numFmtId="0" fontId="6" fillId="0" borderId="63" xfId="27" applyFont="1" applyBorder="1" applyAlignment="1">
      <alignment vertical="center"/>
    </xf>
    <xf numFmtId="0" fontId="6" fillId="0" borderId="29" xfId="27" applyFont="1" applyBorder="1" applyAlignment="1">
      <alignment vertical="center"/>
    </xf>
    <xf numFmtId="0" fontId="6" fillId="0" borderId="9" xfId="27" applyFont="1" applyBorder="1" applyAlignment="1">
      <alignment horizontal="left" vertical="center" wrapText="1"/>
    </xf>
    <xf numFmtId="0" fontId="6" fillId="0" borderId="10" xfId="27" applyFont="1" applyBorder="1" applyAlignment="1">
      <alignment horizontal="left" vertical="center" wrapText="1"/>
    </xf>
    <xf numFmtId="0" fontId="6" fillId="0" borderId="68" xfId="27" applyFont="1" applyBorder="1" applyAlignment="1">
      <alignment horizontal="left" vertical="center" wrapText="1"/>
    </xf>
    <xf numFmtId="0" fontId="6" fillId="0" borderId="0" xfId="4" applyAlignment="1">
      <alignment horizontal="left" wrapText="1"/>
    </xf>
    <xf numFmtId="0" fontId="37" fillId="0" borderId="0" xfId="28" applyFont="1" applyAlignment="1">
      <alignment horizontal="left" vertical="center" wrapText="1"/>
    </xf>
    <xf numFmtId="0" fontId="38" fillId="0" borderId="0" xfId="28" applyFont="1" applyAlignment="1">
      <alignment horizontal="left" vertical="center" wrapText="1"/>
    </xf>
    <xf numFmtId="0" fontId="42" fillId="0" borderId="0" xfId="28" applyFont="1" applyAlignment="1">
      <alignment horizontal="left" vertical="center" wrapText="1"/>
    </xf>
    <xf numFmtId="0" fontId="43" fillId="0" borderId="98" xfId="4" applyFont="1" applyBorder="1" applyAlignment="1">
      <alignment horizontal="center" vertical="center" wrapText="1"/>
    </xf>
    <xf numFmtId="0" fontId="43" fillId="0" borderId="95" xfId="4" applyFont="1" applyBorder="1" applyAlignment="1">
      <alignment horizontal="center" vertical="center" wrapText="1"/>
    </xf>
    <xf numFmtId="0" fontId="43" fillId="0" borderId="96" xfId="4" applyFont="1" applyBorder="1" applyAlignment="1">
      <alignment horizontal="center" vertical="center" wrapText="1"/>
    </xf>
    <xf numFmtId="0" fontId="7" fillId="0" borderId="2" xfId="4" applyFont="1" applyBorder="1" applyAlignment="1">
      <alignment horizontal="center" vertical="center"/>
    </xf>
    <xf numFmtId="0" fontId="7" fillId="0" borderId="3" xfId="4" applyFont="1" applyBorder="1" applyAlignment="1">
      <alignment horizontal="center" vertical="center"/>
    </xf>
    <xf numFmtId="0" fontId="7" fillId="0" borderId="5" xfId="4" applyFont="1" applyBorder="1" applyAlignment="1">
      <alignment horizontal="center" vertical="center"/>
    </xf>
    <xf numFmtId="0" fontId="43" fillId="8" borderId="102" xfId="4" applyFont="1" applyFill="1" applyBorder="1" applyAlignment="1">
      <alignment horizontal="center" vertical="center" wrapText="1"/>
    </xf>
    <xf numFmtId="0" fontId="43" fillId="8" borderId="103" xfId="4" applyFont="1" applyFill="1" applyBorder="1" applyAlignment="1">
      <alignment horizontal="center" vertical="center" wrapText="1"/>
    </xf>
    <xf numFmtId="0" fontId="43" fillId="8" borderId="104" xfId="4" applyFont="1" applyFill="1" applyBorder="1" applyAlignment="1">
      <alignment horizontal="center" vertical="center" wrapText="1"/>
    </xf>
    <xf numFmtId="0" fontId="7" fillId="8" borderId="58" xfId="4" applyFont="1" applyFill="1" applyBorder="1" applyAlignment="1">
      <alignment horizontal="center" vertical="center"/>
    </xf>
    <xf numFmtId="0" fontId="7" fillId="8" borderId="100" xfId="4" applyFont="1" applyFill="1" applyBorder="1" applyAlignment="1">
      <alignment horizontal="center" vertical="center"/>
    </xf>
    <xf numFmtId="3" fontId="43" fillId="0" borderId="83" xfId="4" applyNumberFormat="1" applyFont="1" applyBorder="1" applyAlignment="1">
      <alignment horizontal="center" vertical="center" wrapText="1"/>
    </xf>
    <xf numFmtId="3" fontId="43" fillId="0" borderId="86" xfId="4" applyNumberFormat="1" applyFont="1" applyBorder="1" applyAlignment="1">
      <alignment horizontal="center" vertical="center" wrapText="1"/>
    </xf>
    <xf numFmtId="3" fontId="43" fillId="0" borderId="20" xfId="4" applyNumberFormat="1" applyFont="1" applyBorder="1" applyAlignment="1">
      <alignment horizontal="center" vertical="center" wrapText="1"/>
    </xf>
    <xf numFmtId="3" fontId="43" fillId="0" borderId="73" xfId="4" applyNumberFormat="1" applyFont="1" applyBorder="1" applyAlignment="1">
      <alignment horizontal="center" vertical="center" wrapText="1"/>
    </xf>
    <xf numFmtId="0" fontId="43" fillId="0" borderId="20" xfId="4" applyFont="1" applyBorder="1" applyAlignment="1">
      <alignment horizontal="center" vertical="center" wrapText="1"/>
    </xf>
    <xf numFmtId="0" fontId="43" fillId="0" borderId="73" xfId="4" applyFont="1" applyBorder="1" applyAlignment="1">
      <alignment horizontal="center" vertical="center" wrapText="1"/>
    </xf>
    <xf numFmtId="3" fontId="43" fillId="0" borderId="21" xfId="4" applyNumberFormat="1" applyFont="1" applyBorder="1" applyAlignment="1">
      <alignment horizontal="center" vertical="center" wrapText="1"/>
    </xf>
    <xf numFmtId="3" fontId="43" fillId="0" borderId="85" xfId="4" applyNumberFormat="1" applyFont="1" applyBorder="1" applyAlignment="1">
      <alignment horizontal="center" vertical="center" wrapText="1"/>
    </xf>
    <xf numFmtId="3" fontId="43" fillId="0" borderId="98" xfId="4" applyNumberFormat="1" applyFont="1" applyFill="1" applyBorder="1" applyAlignment="1">
      <alignment horizontal="center" vertical="center" wrapText="1"/>
    </xf>
    <xf numFmtId="3" fontId="43" fillId="0" borderId="96" xfId="4" applyNumberFormat="1" applyFont="1" applyFill="1" applyBorder="1" applyAlignment="1">
      <alignment horizontal="center" vertical="center" wrapText="1"/>
    </xf>
    <xf numFmtId="3" fontId="43" fillId="0" borderId="83" xfId="4" applyNumberFormat="1" applyFont="1" applyFill="1" applyBorder="1" applyAlignment="1">
      <alignment horizontal="center" vertical="center" wrapText="1"/>
    </xf>
    <xf numFmtId="3" fontId="43" fillId="0" borderId="86" xfId="4" applyNumberFormat="1" applyFont="1" applyFill="1" applyBorder="1" applyAlignment="1">
      <alignment horizontal="center" vertical="center" wrapText="1"/>
    </xf>
    <xf numFmtId="3" fontId="43" fillId="8" borderId="34" xfId="4" applyNumberFormat="1" applyFont="1" applyFill="1" applyBorder="1" applyAlignment="1">
      <alignment horizontal="center" vertical="center" wrapText="1"/>
    </xf>
    <xf numFmtId="3" fontId="43" fillId="8" borderId="51" xfId="4" applyNumberFormat="1" applyFont="1" applyFill="1" applyBorder="1" applyAlignment="1">
      <alignment horizontal="center" vertical="center" wrapText="1"/>
    </xf>
    <xf numFmtId="3" fontId="43" fillId="8" borderId="8" xfId="4" applyNumberFormat="1" applyFont="1" applyFill="1" applyBorder="1" applyAlignment="1">
      <alignment horizontal="center" vertical="center" wrapText="1"/>
    </xf>
    <xf numFmtId="3" fontId="43" fillId="8" borderId="56" xfId="4" applyNumberFormat="1" applyFont="1" applyFill="1" applyBorder="1" applyAlignment="1">
      <alignment horizontal="center" vertical="center" wrapText="1"/>
    </xf>
    <xf numFmtId="3" fontId="43" fillId="0" borderId="14" xfId="4" applyNumberFormat="1" applyFont="1" applyFill="1" applyBorder="1" applyAlignment="1">
      <alignment horizontal="center" vertical="center" wrapText="1"/>
    </xf>
    <xf numFmtId="3" fontId="43" fillId="0" borderId="87" xfId="4" applyNumberFormat="1" applyFont="1" applyFill="1" applyBorder="1" applyAlignment="1">
      <alignment horizontal="center" vertical="center" wrapText="1"/>
    </xf>
    <xf numFmtId="3" fontId="43" fillId="8" borderId="7" xfId="4" applyNumberFormat="1" applyFont="1" applyFill="1" applyBorder="1" applyAlignment="1">
      <alignment horizontal="center" vertical="center" wrapText="1"/>
    </xf>
    <xf numFmtId="3" fontId="43" fillId="8" borderId="52" xfId="4" applyNumberFormat="1" applyFont="1" applyFill="1" applyBorder="1" applyAlignment="1">
      <alignment horizontal="center" vertical="center" wrapText="1"/>
    </xf>
    <xf numFmtId="0" fontId="43" fillId="8" borderId="7" xfId="4" applyFont="1" applyFill="1" applyBorder="1" applyAlignment="1">
      <alignment horizontal="center" vertical="center" wrapText="1"/>
    </xf>
    <xf numFmtId="0" fontId="43" fillId="8" borderId="52" xfId="4" applyFont="1" applyFill="1" applyBorder="1" applyAlignment="1">
      <alignment horizontal="center" vertical="center" wrapText="1"/>
    </xf>
    <xf numFmtId="3" fontId="43" fillId="8" borderId="31" xfId="4" applyNumberFormat="1" applyFont="1" applyFill="1" applyBorder="1" applyAlignment="1">
      <alignment horizontal="center" vertical="center" wrapText="1"/>
    </xf>
    <xf numFmtId="3" fontId="43" fillId="8" borderId="59" xfId="4" applyNumberFormat="1" applyFont="1" applyFill="1" applyBorder="1" applyAlignment="1">
      <alignment horizontal="center" vertical="center" wrapText="1"/>
    </xf>
    <xf numFmtId="3" fontId="43" fillId="8" borderId="102" xfId="4" applyNumberFormat="1" applyFont="1" applyFill="1" applyBorder="1" applyAlignment="1">
      <alignment horizontal="center" vertical="center" wrapText="1"/>
    </xf>
    <xf numFmtId="3" fontId="43" fillId="8" borderId="104" xfId="4" applyNumberFormat="1" applyFont="1" applyFill="1" applyBorder="1" applyAlignment="1">
      <alignment horizontal="center" vertical="center" wrapText="1"/>
    </xf>
    <xf numFmtId="0" fontId="44" fillId="0" borderId="0" xfId="4" applyFont="1" applyAlignment="1">
      <alignment horizontal="center" vertical="center"/>
    </xf>
  </cellXfs>
  <cellStyles count="31">
    <cellStyle name="Nadpis - excel" xfId="26" xr:uid="{00000000-0005-0000-0000-000000000000}"/>
    <cellStyle name="Nadpis 1 2" xfId="25" xr:uid="{00000000-0005-0000-0000-000001000000}"/>
    <cellStyle name="Normal 2" xfId="2" xr:uid="{00000000-0005-0000-0000-000002000000}"/>
    <cellStyle name="Normal 3" xfId="5" xr:uid="{00000000-0005-0000-0000-000003000000}"/>
    <cellStyle name="Normální" xfId="0" builtinId="0"/>
    <cellStyle name="Normální 10" xfId="4" xr:uid="{00000000-0005-0000-0000-000005000000}"/>
    <cellStyle name="Normální 11" xfId="16" xr:uid="{00000000-0005-0000-0000-000006000000}"/>
    <cellStyle name="Normální 11 2" xfId="18" xr:uid="{00000000-0005-0000-0000-000007000000}"/>
    <cellStyle name="normální 14" xfId="6" xr:uid="{00000000-0005-0000-0000-000008000000}"/>
    <cellStyle name="normální 14 2" xfId="7" xr:uid="{00000000-0005-0000-0000-000009000000}"/>
    <cellStyle name="normální 14 2 2" xfId="17" xr:uid="{00000000-0005-0000-0000-00000A000000}"/>
    <cellStyle name="normální 14 3" xfId="22" xr:uid="{00000000-0005-0000-0000-00000B000000}"/>
    <cellStyle name="normální 15" xfId="13" xr:uid="{00000000-0005-0000-0000-00000C000000}"/>
    <cellStyle name="normální 16" xfId="14" xr:uid="{00000000-0005-0000-0000-00000D000000}"/>
    <cellStyle name="Normální 2" xfId="19" xr:uid="{00000000-0005-0000-0000-00000E000000}"/>
    <cellStyle name="normální 2 2" xfId="8" xr:uid="{00000000-0005-0000-0000-00000F000000}"/>
    <cellStyle name="normální 2 2 2" xfId="21" xr:uid="{00000000-0005-0000-0000-000010000000}"/>
    <cellStyle name="normální 2 2 3" xfId="23" xr:uid="{00000000-0005-0000-0000-000011000000}"/>
    <cellStyle name="normální 2 5" xfId="9" xr:uid="{00000000-0005-0000-0000-000012000000}"/>
    <cellStyle name="Normální 5" xfId="15" xr:uid="{00000000-0005-0000-0000-000013000000}"/>
    <cellStyle name="Normální 6 4 3" xfId="12" xr:uid="{00000000-0005-0000-0000-000014000000}"/>
    <cellStyle name="normální_Počty financovaných studentů 1998-2006" xfId="27" xr:uid="{00000000-0005-0000-0000-000015000000}"/>
    <cellStyle name="normální_Přehled poskyt. prostředků VŠ-rozpočet 2000-2006" xfId="28" xr:uid="{00000000-0005-0000-0000-000016000000}"/>
    <cellStyle name="normální_Tab.1-bilance PV" xfId="3" xr:uid="{00000000-0005-0000-0000-000017000000}"/>
    <cellStyle name="normální_Tabulka 1-Bilanční-návrh 13.1.04" xfId="1" xr:uid="{00000000-0005-0000-0000-000018000000}"/>
    <cellStyle name="Percent 2" xfId="24" xr:uid="{00000000-0005-0000-0000-000019000000}"/>
    <cellStyle name="Percent 3" xfId="29" xr:uid="{00000000-0005-0000-0000-00001A000000}"/>
    <cellStyle name="procent 2" xfId="10" xr:uid="{00000000-0005-0000-0000-00001B000000}"/>
    <cellStyle name="Procenta" xfId="30" builtinId="5"/>
    <cellStyle name="Procenta 3" xfId="11" xr:uid="{00000000-0005-0000-0000-00001D000000}"/>
    <cellStyle name="Procenta 3 2" xfId="20"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9525</xdr:colOff>
      <xdr:row>3</xdr:row>
      <xdr:rowOff>9525</xdr:rowOff>
    </xdr:to>
    <xdr:pic>
      <xdr:nvPicPr>
        <xdr:cNvPr id="2" name="Picture 1" descr="https://sims.ics.muni.cz/sims_is/img/bod.gif">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9525</xdr:colOff>
      <xdr:row>3</xdr:row>
      <xdr:rowOff>9525</xdr:rowOff>
    </xdr:to>
    <xdr:pic>
      <xdr:nvPicPr>
        <xdr:cNvPr id="3" name="Picture 2" descr="https://sims.ics.muni.cz/sims_is/img/bod.gif">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4" name="Picture 3" descr="https://sims.ics.muni.cz/sims_is/img/bod.gif">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10</xdr:row>
      <xdr:rowOff>0</xdr:rowOff>
    </xdr:from>
    <xdr:to>
      <xdr:col>2</xdr:col>
      <xdr:colOff>9525</xdr:colOff>
      <xdr:row>10</xdr:row>
      <xdr:rowOff>9525</xdr:rowOff>
    </xdr:to>
    <xdr:pic>
      <xdr:nvPicPr>
        <xdr:cNvPr id="5" name="Picture 4" descr="https://sims.ics.muni.cz/sims_is/img/bod.gif">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xdr:row>
      <xdr:rowOff>0</xdr:rowOff>
    </xdr:from>
    <xdr:to>
      <xdr:col>0</xdr:col>
      <xdr:colOff>9525</xdr:colOff>
      <xdr:row>5</xdr:row>
      <xdr:rowOff>9525</xdr:rowOff>
    </xdr:to>
    <xdr:pic>
      <xdr:nvPicPr>
        <xdr:cNvPr id="8" name="Picture 1" descr="https://sims.ics.muni.cz/sims_is/img/bod.gif">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1555750</xdr:colOff>
      <xdr:row>5</xdr:row>
      <xdr:rowOff>127000</xdr:rowOff>
    </xdr:from>
    <xdr:to>
      <xdr:col>2</xdr:col>
      <xdr:colOff>1565275</xdr:colOff>
      <xdr:row>5</xdr:row>
      <xdr:rowOff>136525</xdr:rowOff>
    </xdr:to>
    <xdr:pic>
      <xdr:nvPicPr>
        <xdr:cNvPr id="9" name="Picture 2" descr="https://sims.ics.muni.cz/sims_is/img/bod.gif">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08250" y="15716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9525</xdr:colOff>
      <xdr:row>12</xdr:row>
      <xdr:rowOff>9525</xdr:rowOff>
    </xdr:to>
    <xdr:pic>
      <xdr:nvPicPr>
        <xdr:cNvPr id="10" name="Picture 3" descr="https://sims.ics.muni.cz/sims_is/img/bod.gif">
          <a:extLst>
            <a:ext uri="{FF2B5EF4-FFF2-40B4-BE49-F238E27FC236}">
              <a16:creationId xmlns:a16="http://schemas.microsoft.com/office/drawing/2014/main" id="{00000000-0008-0000-02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9525</xdr:colOff>
      <xdr:row>12</xdr:row>
      <xdr:rowOff>9525</xdr:rowOff>
    </xdr:to>
    <xdr:pic>
      <xdr:nvPicPr>
        <xdr:cNvPr id="11" name="Picture 4" descr="https://sims.ics.muni.cz/sims_is/img/bod.gif">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xdr:row>
      <xdr:rowOff>0</xdr:rowOff>
    </xdr:from>
    <xdr:to>
      <xdr:col>0</xdr:col>
      <xdr:colOff>9525</xdr:colOff>
      <xdr:row>5</xdr:row>
      <xdr:rowOff>9525</xdr:rowOff>
    </xdr:to>
    <xdr:pic>
      <xdr:nvPicPr>
        <xdr:cNvPr id="12" name="Picture 1" descr="https://sims.ics.muni.cz/sims_is/img/bod.gif">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xdr:row>
      <xdr:rowOff>0</xdr:rowOff>
    </xdr:from>
    <xdr:to>
      <xdr:col>0</xdr:col>
      <xdr:colOff>9525</xdr:colOff>
      <xdr:row>5</xdr:row>
      <xdr:rowOff>9525</xdr:rowOff>
    </xdr:to>
    <xdr:pic>
      <xdr:nvPicPr>
        <xdr:cNvPr id="13" name="Picture 2" descr="https://sims.ics.muni.cz/sims_is/img/bod.gif">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287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9525</xdr:colOff>
      <xdr:row>12</xdr:row>
      <xdr:rowOff>9525</xdr:rowOff>
    </xdr:to>
    <xdr:pic>
      <xdr:nvPicPr>
        <xdr:cNvPr id="14" name="Picture 3" descr="https://sims.ics.muni.cz/sims_is/img/bod.gif">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11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12</xdr:row>
      <xdr:rowOff>0</xdr:rowOff>
    </xdr:from>
    <xdr:to>
      <xdr:col>2</xdr:col>
      <xdr:colOff>9525</xdr:colOff>
      <xdr:row>12</xdr:row>
      <xdr:rowOff>9525</xdr:rowOff>
    </xdr:to>
    <xdr:pic>
      <xdr:nvPicPr>
        <xdr:cNvPr id="15" name="Picture 4" descr="https://sims.ics.muni.cz/sims_is/img/bod.gif">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1125" y="27622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9525</xdr:colOff>
      <xdr:row>0</xdr:row>
      <xdr:rowOff>9525</xdr:rowOff>
    </xdr:to>
    <xdr:pic>
      <xdr:nvPicPr>
        <xdr:cNvPr id="2" name="Picture 1" descr="bod">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 name="Picture 2" descr="bod">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 name="Picture 3" descr="bod">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 name="Picture 4" descr="bod">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6" name="Picture 1" descr="bod">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7" name="Picture 2" descr="bod">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8" name="Picture 3" descr="bod">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9" name="Picture 4" descr="bod">
          <a:extLst>
            <a:ext uri="{FF2B5EF4-FFF2-40B4-BE49-F238E27FC236}">
              <a16:creationId xmlns:a16="http://schemas.microsoft.com/office/drawing/2014/main" id="{00000000-0008-0000-04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0" name="Picture 7" descr="bod">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1" name="Picture 8" descr="bod">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2" name="Picture 9" descr="bod">
          <a:extLst>
            <a:ext uri="{FF2B5EF4-FFF2-40B4-BE49-F238E27FC236}">
              <a16:creationId xmlns:a16="http://schemas.microsoft.com/office/drawing/2014/main" id="{00000000-0008-0000-04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3" name="Picture 10" descr="bod">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4" name="Picture 11" descr="bod">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5" name="Picture 12" descr="bod">
          <a:extLst>
            <a:ext uri="{FF2B5EF4-FFF2-40B4-BE49-F238E27FC236}">
              <a16:creationId xmlns:a16="http://schemas.microsoft.com/office/drawing/2014/main" id="{00000000-0008-0000-04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6" name="Picture 1" descr="https://sims.ics.muni.cz/sims_is/img/bod.gif">
          <a:extLst>
            <a:ext uri="{FF2B5EF4-FFF2-40B4-BE49-F238E27FC236}">
              <a16:creationId xmlns:a16="http://schemas.microsoft.com/office/drawing/2014/main" id="{00000000-0008-0000-04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7" name="Picture 2" descr="https://sims.ics.muni.cz/sims_is/img/bod.gif">
          <a:extLst>
            <a:ext uri="{FF2B5EF4-FFF2-40B4-BE49-F238E27FC236}">
              <a16:creationId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8" name="Picture 1" descr="bod">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19" name="Picture 2" descr="bod">
          <a:extLst>
            <a:ext uri="{FF2B5EF4-FFF2-40B4-BE49-F238E27FC236}">
              <a16:creationId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0" name="Picture 3" descr="bod">
          <a:extLst>
            <a:ext uri="{FF2B5EF4-FFF2-40B4-BE49-F238E27FC236}">
              <a16:creationId xmlns:a16="http://schemas.microsoft.com/office/drawing/2014/main" id="{00000000-0008-0000-04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1" name="Picture 4" descr="bod">
          <a:extLst>
            <a:ext uri="{FF2B5EF4-FFF2-40B4-BE49-F238E27FC236}">
              <a16:creationId xmlns:a16="http://schemas.microsoft.com/office/drawing/2014/main" id="{00000000-0008-0000-04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2" name="Picture 5" descr="bod">
          <a:extLst>
            <a:ext uri="{FF2B5EF4-FFF2-40B4-BE49-F238E27FC236}">
              <a16:creationId xmlns:a16="http://schemas.microsoft.com/office/drawing/2014/main" id="{00000000-0008-0000-04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3" name="Picture 6" descr="bod">
          <a:extLst>
            <a:ext uri="{FF2B5EF4-FFF2-40B4-BE49-F238E27FC236}">
              <a16:creationId xmlns:a16="http://schemas.microsoft.com/office/drawing/2014/main" id="{00000000-0008-0000-04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4" name="Picture 7" descr="bod">
          <a:extLst>
            <a:ext uri="{FF2B5EF4-FFF2-40B4-BE49-F238E27FC236}">
              <a16:creationId xmlns:a16="http://schemas.microsoft.com/office/drawing/2014/main" id="{00000000-0008-0000-04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5" name="Picture 8" descr="bod">
          <a:extLst>
            <a:ext uri="{FF2B5EF4-FFF2-40B4-BE49-F238E27FC236}">
              <a16:creationId xmlns:a16="http://schemas.microsoft.com/office/drawing/2014/main" id="{00000000-0008-0000-04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6" name="Picture 9" descr="bod">
          <a:extLst>
            <a:ext uri="{FF2B5EF4-FFF2-40B4-BE49-F238E27FC236}">
              <a16:creationId xmlns:a16="http://schemas.microsoft.com/office/drawing/2014/main" id="{00000000-0008-0000-04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7" name="Picture 10" descr="bod">
          <a:extLst>
            <a:ext uri="{FF2B5EF4-FFF2-40B4-BE49-F238E27FC236}">
              <a16:creationId xmlns:a16="http://schemas.microsoft.com/office/drawing/2014/main" id="{00000000-0008-0000-04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8" name="Picture 11" descr="bod">
          <a:extLst>
            <a:ext uri="{FF2B5EF4-FFF2-40B4-BE49-F238E27FC236}">
              <a16:creationId xmlns:a16="http://schemas.microsoft.com/office/drawing/2014/main" id="{00000000-0008-0000-04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29" name="Picture 2" descr="https://sims.ics.muni.cz/sims_is/img/bod.gif">
          <a:extLst>
            <a:ext uri="{FF2B5EF4-FFF2-40B4-BE49-F238E27FC236}">
              <a16:creationId xmlns:a16="http://schemas.microsoft.com/office/drawing/2014/main" id="{00000000-0008-0000-04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0" name="Picture 1" descr="bod">
          <a:extLst>
            <a:ext uri="{FF2B5EF4-FFF2-40B4-BE49-F238E27FC236}">
              <a16:creationId xmlns:a16="http://schemas.microsoft.com/office/drawing/2014/main" id="{00000000-0008-0000-04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1" name="Picture 2" descr="bod">
          <a:extLst>
            <a:ext uri="{FF2B5EF4-FFF2-40B4-BE49-F238E27FC236}">
              <a16:creationId xmlns:a16="http://schemas.microsoft.com/office/drawing/2014/main" id="{00000000-0008-0000-04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2" name="Picture 3" descr="bod">
          <a:extLst>
            <a:ext uri="{FF2B5EF4-FFF2-40B4-BE49-F238E27FC236}">
              <a16:creationId xmlns:a16="http://schemas.microsoft.com/office/drawing/2014/main" id="{00000000-0008-0000-04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3" name="Picture 4" descr="bod">
          <a:extLst>
            <a:ext uri="{FF2B5EF4-FFF2-40B4-BE49-F238E27FC236}">
              <a16:creationId xmlns:a16="http://schemas.microsoft.com/office/drawing/2014/main" id="{00000000-0008-0000-04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4" name="Picture 1" descr="bod">
          <a:extLst>
            <a:ext uri="{FF2B5EF4-FFF2-40B4-BE49-F238E27FC236}">
              <a16:creationId xmlns:a16="http://schemas.microsoft.com/office/drawing/2014/main" id="{00000000-0008-0000-04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5" name="Picture 2" descr="bod">
          <a:extLst>
            <a:ext uri="{FF2B5EF4-FFF2-40B4-BE49-F238E27FC236}">
              <a16:creationId xmlns:a16="http://schemas.microsoft.com/office/drawing/2014/main" id="{00000000-0008-0000-04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6" name="Picture 3" descr="bod">
          <a:extLst>
            <a:ext uri="{FF2B5EF4-FFF2-40B4-BE49-F238E27FC236}">
              <a16:creationId xmlns:a16="http://schemas.microsoft.com/office/drawing/2014/main" id="{00000000-0008-0000-04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7" name="Picture 4" descr="bod">
          <a:extLst>
            <a:ext uri="{FF2B5EF4-FFF2-40B4-BE49-F238E27FC236}">
              <a16:creationId xmlns:a16="http://schemas.microsoft.com/office/drawing/2014/main" id="{00000000-0008-0000-04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8" name="Picture 7" descr="bod">
          <a:extLst>
            <a:ext uri="{FF2B5EF4-FFF2-40B4-BE49-F238E27FC236}">
              <a16:creationId xmlns:a16="http://schemas.microsoft.com/office/drawing/2014/main" id="{00000000-0008-0000-04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39" name="Picture 8" descr="bod">
          <a:extLst>
            <a:ext uri="{FF2B5EF4-FFF2-40B4-BE49-F238E27FC236}">
              <a16:creationId xmlns:a16="http://schemas.microsoft.com/office/drawing/2014/main" id="{00000000-0008-0000-04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0" name="Picture 9" descr="bod">
          <a:extLst>
            <a:ext uri="{FF2B5EF4-FFF2-40B4-BE49-F238E27FC236}">
              <a16:creationId xmlns:a16="http://schemas.microsoft.com/office/drawing/2014/main" id="{00000000-0008-0000-04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1" name="Picture 10" descr="bod">
          <a:extLst>
            <a:ext uri="{FF2B5EF4-FFF2-40B4-BE49-F238E27FC236}">
              <a16:creationId xmlns:a16="http://schemas.microsoft.com/office/drawing/2014/main" id="{00000000-0008-0000-04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2" name="Picture 11" descr="bod">
          <a:extLst>
            <a:ext uri="{FF2B5EF4-FFF2-40B4-BE49-F238E27FC236}">
              <a16:creationId xmlns:a16="http://schemas.microsoft.com/office/drawing/2014/main" id="{00000000-0008-0000-04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3" name="Picture 12" descr="bod">
          <a:extLst>
            <a:ext uri="{FF2B5EF4-FFF2-40B4-BE49-F238E27FC236}">
              <a16:creationId xmlns:a16="http://schemas.microsoft.com/office/drawing/2014/main" id="{00000000-0008-0000-04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4" name="Picture 1" descr="https://sims.ics.muni.cz/sims_is/img/bod.gif">
          <a:extLst>
            <a:ext uri="{FF2B5EF4-FFF2-40B4-BE49-F238E27FC236}">
              <a16:creationId xmlns:a16="http://schemas.microsoft.com/office/drawing/2014/main" id="{00000000-0008-0000-04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5" name="Picture 2" descr="https://sims.ics.muni.cz/sims_is/img/bod.gif">
          <a:extLst>
            <a:ext uri="{FF2B5EF4-FFF2-40B4-BE49-F238E27FC236}">
              <a16:creationId xmlns:a16="http://schemas.microsoft.com/office/drawing/2014/main" id="{00000000-0008-0000-04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6" name="Picture 1" descr="bod">
          <a:extLst>
            <a:ext uri="{FF2B5EF4-FFF2-40B4-BE49-F238E27FC236}">
              <a16:creationId xmlns:a16="http://schemas.microsoft.com/office/drawing/2014/main" id="{00000000-0008-0000-04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7" name="Picture 2" descr="bod">
          <a:extLst>
            <a:ext uri="{FF2B5EF4-FFF2-40B4-BE49-F238E27FC236}">
              <a16:creationId xmlns:a16="http://schemas.microsoft.com/office/drawing/2014/main" id="{00000000-0008-0000-04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8" name="Picture 3" descr="bod">
          <a:extLst>
            <a:ext uri="{FF2B5EF4-FFF2-40B4-BE49-F238E27FC236}">
              <a16:creationId xmlns:a16="http://schemas.microsoft.com/office/drawing/2014/main" id="{00000000-0008-0000-04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49" name="Picture 4" descr="bod">
          <a:extLst>
            <a:ext uri="{FF2B5EF4-FFF2-40B4-BE49-F238E27FC236}">
              <a16:creationId xmlns:a16="http://schemas.microsoft.com/office/drawing/2014/main" id="{00000000-0008-0000-04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0" name="Picture 5" descr="bod">
          <a:extLst>
            <a:ext uri="{FF2B5EF4-FFF2-40B4-BE49-F238E27FC236}">
              <a16:creationId xmlns:a16="http://schemas.microsoft.com/office/drawing/2014/main" id="{00000000-0008-0000-04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1" name="Picture 6" descr="bod">
          <a:extLst>
            <a:ext uri="{FF2B5EF4-FFF2-40B4-BE49-F238E27FC236}">
              <a16:creationId xmlns:a16="http://schemas.microsoft.com/office/drawing/2014/main" id="{00000000-0008-0000-04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2" name="Picture 7" descr="bod">
          <a:extLst>
            <a:ext uri="{FF2B5EF4-FFF2-40B4-BE49-F238E27FC236}">
              <a16:creationId xmlns:a16="http://schemas.microsoft.com/office/drawing/2014/main" id="{00000000-0008-0000-04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3" name="Picture 8" descr="bod">
          <a:extLst>
            <a:ext uri="{FF2B5EF4-FFF2-40B4-BE49-F238E27FC236}">
              <a16:creationId xmlns:a16="http://schemas.microsoft.com/office/drawing/2014/main" id="{00000000-0008-0000-04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4" name="Picture 9" descr="bod">
          <a:extLst>
            <a:ext uri="{FF2B5EF4-FFF2-40B4-BE49-F238E27FC236}">
              <a16:creationId xmlns:a16="http://schemas.microsoft.com/office/drawing/2014/main" id="{00000000-0008-0000-04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5" name="Picture 10" descr="bod">
          <a:extLst>
            <a:ext uri="{FF2B5EF4-FFF2-40B4-BE49-F238E27FC236}">
              <a16:creationId xmlns:a16="http://schemas.microsoft.com/office/drawing/2014/main" id="{00000000-0008-0000-04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6" name="Picture 11" descr="bod">
          <a:extLst>
            <a:ext uri="{FF2B5EF4-FFF2-40B4-BE49-F238E27FC236}">
              <a16:creationId xmlns:a16="http://schemas.microsoft.com/office/drawing/2014/main" id="{00000000-0008-0000-04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9525</xdr:colOff>
      <xdr:row>0</xdr:row>
      <xdr:rowOff>9525</xdr:rowOff>
    </xdr:to>
    <xdr:pic>
      <xdr:nvPicPr>
        <xdr:cNvPr id="57" name="Picture 2" descr="https://sims.ics.muni.cz/sims_is/img/bod.gif">
          <a:extLst>
            <a:ext uri="{FF2B5EF4-FFF2-40B4-BE49-F238E27FC236}">
              <a16:creationId xmlns:a16="http://schemas.microsoft.com/office/drawing/2014/main" id="{00000000-0008-0000-04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cmanovas\Documents\SK_2017\A_Barevna_kniha_2020_+_Kapitolni_sesit\Barevn&#225;_kniha_2020\vstupy\1753-2020%20III%20a%20Rozpis%20rozpo&#269;tu%20vysok&#253;ch%20&#353;kol%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eznam"/>
      <sheetName val="1 Bilance"/>
      <sheetName val="2a Výkonová část segment 1"/>
      <sheetName val="2b Výkonová část segment 2"/>
      <sheetName val="2c Výkonová část segment 3"/>
      <sheetName val="2d Výkonová část segment 4"/>
      <sheetName val="3a Ukazatel P - Pedagog. fak."/>
      <sheetName val="3b Ukazatel P - pedagogické SP"/>
      <sheetName val="4 RO I"/>
      <sheetName val="5 Ukazatel C"/>
      <sheetName val="6 Ukazatel J"/>
      <sheetName val="7 Ukazatel U"/>
      <sheetName val="8 Ukazatel I"/>
      <sheetName val="9 Ukazatel D"/>
      <sheetName val="10 Fond umělecké činnosti"/>
      <sheetName val="11a Ukazatel F - U3V"/>
      <sheetName val="11b Ukazatel F - SSP"/>
    </sheetNames>
    <sheetDataSet>
      <sheetData sheetId="0" refreshError="1"/>
      <sheetData sheetId="1" refreshError="1">
        <row r="16">
          <cell r="O16">
            <v>16795401073.712</v>
          </cell>
        </row>
        <row r="17">
          <cell r="O17">
            <v>3476658158.2880001</v>
          </cell>
        </row>
        <row r="18">
          <cell r="O18">
            <v>706800000</v>
          </cell>
        </row>
        <row r="19">
          <cell r="O19">
            <v>20978859232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7"/>
  <sheetViews>
    <sheetView tabSelected="1" workbookViewId="0">
      <selection activeCell="A16" sqref="A16"/>
    </sheetView>
  </sheetViews>
  <sheetFormatPr defaultRowHeight="15" x14ac:dyDescent="0.25"/>
  <cols>
    <col min="1" max="1" width="76.28515625" customWidth="1"/>
    <col min="2" max="2" width="16" bestFit="1" customWidth="1"/>
    <col min="3" max="4" width="15.7109375" bestFit="1" customWidth="1"/>
    <col min="5" max="5" width="16" bestFit="1" customWidth="1"/>
    <col min="6" max="8" width="15" bestFit="1" customWidth="1"/>
    <col min="9" max="9" width="16" bestFit="1" customWidth="1"/>
    <col min="255" max="255" width="76.28515625" customWidth="1"/>
    <col min="256" max="256" width="16" bestFit="1" customWidth="1"/>
    <col min="257" max="258" width="13.28515625" bestFit="1" customWidth="1"/>
    <col min="259" max="259" width="16" bestFit="1" customWidth="1"/>
    <col min="260" max="262" width="15" bestFit="1" customWidth="1"/>
    <col min="263" max="263" width="16" bestFit="1" customWidth="1"/>
    <col min="511" max="511" width="76.28515625" customWidth="1"/>
    <col min="512" max="512" width="16" bestFit="1" customWidth="1"/>
    <col min="513" max="514" width="13.28515625" bestFit="1" customWidth="1"/>
    <col min="515" max="515" width="16" bestFit="1" customWidth="1"/>
    <col min="516" max="518" width="15" bestFit="1" customWidth="1"/>
    <col min="519" max="519" width="16" bestFit="1" customWidth="1"/>
    <col min="767" max="767" width="76.28515625" customWidth="1"/>
    <col min="768" max="768" width="16" bestFit="1" customWidth="1"/>
    <col min="769" max="770" width="13.28515625" bestFit="1" customWidth="1"/>
    <col min="771" max="771" width="16" bestFit="1" customWidth="1"/>
    <col min="772" max="774" width="15" bestFit="1" customWidth="1"/>
    <col min="775" max="775" width="16" bestFit="1" customWidth="1"/>
    <col min="1023" max="1023" width="76.28515625" customWidth="1"/>
    <col min="1024" max="1024" width="16" bestFit="1" customWidth="1"/>
    <col min="1025" max="1026" width="13.28515625" bestFit="1" customWidth="1"/>
    <col min="1027" max="1027" width="16" bestFit="1" customWidth="1"/>
    <col min="1028" max="1030" width="15" bestFit="1" customWidth="1"/>
    <col min="1031" max="1031" width="16" bestFit="1" customWidth="1"/>
    <col min="1279" max="1279" width="76.28515625" customWidth="1"/>
    <col min="1280" max="1280" width="16" bestFit="1" customWidth="1"/>
    <col min="1281" max="1282" width="13.28515625" bestFit="1" customWidth="1"/>
    <col min="1283" max="1283" width="16" bestFit="1" customWidth="1"/>
    <col min="1284" max="1286" width="15" bestFit="1" customWidth="1"/>
    <col min="1287" max="1287" width="16" bestFit="1" customWidth="1"/>
    <col min="1535" max="1535" width="76.28515625" customWidth="1"/>
    <col min="1536" max="1536" width="16" bestFit="1" customWidth="1"/>
    <col min="1537" max="1538" width="13.28515625" bestFit="1" customWidth="1"/>
    <col min="1539" max="1539" width="16" bestFit="1" customWidth="1"/>
    <col min="1540" max="1542" width="15" bestFit="1" customWidth="1"/>
    <col min="1543" max="1543" width="16" bestFit="1" customWidth="1"/>
    <col min="1791" max="1791" width="76.28515625" customWidth="1"/>
    <col min="1792" max="1792" width="16" bestFit="1" customWidth="1"/>
    <col min="1793" max="1794" width="13.28515625" bestFit="1" customWidth="1"/>
    <col min="1795" max="1795" width="16" bestFit="1" customWidth="1"/>
    <col min="1796" max="1798" width="15" bestFit="1" customWidth="1"/>
    <col min="1799" max="1799" width="16" bestFit="1" customWidth="1"/>
    <col min="2047" max="2047" width="76.28515625" customWidth="1"/>
    <col min="2048" max="2048" width="16" bestFit="1" customWidth="1"/>
    <col min="2049" max="2050" width="13.28515625" bestFit="1" customWidth="1"/>
    <col min="2051" max="2051" width="16" bestFit="1" customWidth="1"/>
    <col min="2052" max="2054" width="15" bestFit="1" customWidth="1"/>
    <col min="2055" max="2055" width="16" bestFit="1" customWidth="1"/>
    <col min="2303" max="2303" width="76.28515625" customWidth="1"/>
    <col min="2304" max="2304" width="16" bestFit="1" customWidth="1"/>
    <col min="2305" max="2306" width="13.28515625" bestFit="1" customWidth="1"/>
    <col min="2307" max="2307" width="16" bestFit="1" customWidth="1"/>
    <col min="2308" max="2310" width="15" bestFit="1" customWidth="1"/>
    <col min="2311" max="2311" width="16" bestFit="1" customWidth="1"/>
    <col min="2559" max="2559" width="76.28515625" customWidth="1"/>
    <col min="2560" max="2560" width="16" bestFit="1" customWidth="1"/>
    <col min="2561" max="2562" width="13.28515625" bestFit="1" customWidth="1"/>
    <col min="2563" max="2563" width="16" bestFit="1" customWidth="1"/>
    <col min="2564" max="2566" width="15" bestFit="1" customWidth="1"/>
    <col min="2567" max="2567" width="16" bestFit="1" customWidth="1"/>
    <col min="2815" max="2815" width="76.28515625" customWidth="1"/>
    <col min="2816" max="2816" width="16" bestFit="1" customWidth="1"/>
    <col min="2817" max="2818" width="13.28515625" bestFit="1" customWidth="1"/>
    <col min="2819" max="2819" width="16" bestFit="1" customWidth="1"/>
    <col min="2820" max="2822" width="15" bestFit="1" customWidth="1"/>
    <col min="2823" max="2823" width="16" bestFit="1" customWidth="1"/>
    <col min="3071" max="3071" width="76.28515625" customWidth="1"/>
    <col min="3072" max="3072" width="16" bestFit="1" customWidth="1"/>
    <col min="3073" max="3074" width="13.28515625" bestFit="1" customWidth="1"/>
    <col min="3075" max="3075" width="16" bestFit="1" customWidth="1"/>
    <col min="3076" max="3078" width="15" bestFit="1" customWidth="1"/>
    <col min="3079" max="3079" width="16" bestFit="1" customWidth="1"/>
    <col min="3327" max="3327" width="76.28515625" customWidth="1"/>
    <col min="3328" max="3328" width="16" bestFit="1" customWidth="1"/>
    <col min="3329" max="3330" width="13.28515625" bestFit="1" customWidth="1"/>
    <col min="3331" max="3331" width="16" bestFit="1" customWidth="1"/>
    <col min="3332" max="3334" width="15" bestFit="1" customWidth="1"/>
    <col min="3335" max="3335" width="16" bestFit="1" customWidth="1"/>
    <col min="3583" max="3583" width="76.28515625" customWidth="1"/>
    <col min="3584" max="3584" width="16" bestFit="1" customWidth="1"/>
    <col min="3585" max="3586" width="13.28515625" bestFit="1" customWidth="1"/>
    <col min="3587" max="3587" width="16" bestFit="1" customWidth="1"/>
    <col min="3588" max="3590" width="15" bestFit="1" customWidth="1"/>
    <col min="3591" max="3591" width="16" bestFit="1" customWidth="1"/>
    <col min="3839" max="3839" width="76.28515625" customWidth="1"/>
    <col min="3840" max="3840" width="16" bestFit="1" customWidth="1"/>
    <col min="3841" max="3842" width="13.28515625" bestFit="1" customWidth="1"/>
    <col min="3843" max="3843" width="16" bestFit="1" customWidth="1"/>
    <col min="3844" max="3846" width="15" bestFit="1" customWidth="1"/>
    <col min="3847" max="3847" width="16" bestFit="1" customWidth="1"/>
    <col min="4095" max="4095" width="76.28515625" customWidth="1"/>
    <col min="4096" max="4096" width="16" bestFit="1" customWidth="1"/>
    <col min="4097" max="4098" width="13.28515625" bestFit="1" customWidth="1"/>
    <col min="4099" max="4099" width="16" bestFit="1" customWidth="1"/>
    <col min="4100" max="4102" width="15" bestFit="1" customWidth="1"/>
    <col min="4103" max="4103" width="16" bestFit="1" customWidth="1"/>
    <col min="4351" max="4351" width="76.28515625" customWidth="1"/>
    <col min="4352" max="4352" width="16" bestFit="1" customWidth="1"/>
    <col min="4353" max="4354" width="13.28515625" bestFit="1" customWidth="1"/>
    <col min="4355" max="4355" width="16" bestFit="1" customWidth="1"/>
    <col min="4356" max="4358" width="15" bestFit="1" customWidth="1"/>
    <col min="4359" max="4359" width="16" bestFit="1" customWidth="1"/>
    <col min="4607" max="4607" width="76.28515625" customWidth="1"/>
    <col min="4608" max="4608" width="16" bestFit="1" customWidth="1"/>
    <col min="4609" max="4610" width="13.28515625" bestFit="1" customWidth="1"/>
    <col min="4611" max="4611" width="16" bestFit="1" customWidth="1"/>
    <col min="4612" max="4614" width="15" bestFit="1" customWidth="1"/>
    <col min="4615" max="4615" width="16" bestFit="1" customWidth="1"/>
    <col min="4863" max="4863" width="76.28515625" customWidth="1"/>
    <col min="4864" max="4864" width="16" bestFit="1" customWidth="1"/>
    <col min="4865" max="4866" width="13.28515625" bestFit="1" customWidth="1"/>
    <col min="4867" max="4867" width="16" bestFit="1" customWidth="1"/>
    <col min="4868" max="4870" width="15" bestFit="1" customWidth="1"/>
    <col min="4871" max="4871" width="16" bestFit="1" customWidth="1"/>
    <col min="5119" max="5119" width="76.28515625" customWidth="1"/>
    <col min="5120" max="5120" width="16" bestFit="1" customWidth="1"/>
    <col min="5121" max="5122" width="13.28515625" bestFit="1" customWidth="1"/>
    <col min="5123" max="5123" width="16" bestFit="1" customWidth="1"/>
    <col min="5124" max="5126" width="15" bestFit="1" customWidth="1"/>
    <col min="5127" max="5127" width="16" bestFit="1" customWidth="1"/>
    <col min="5375" max="5375" width="76.28515625" customWidth="1"/>
    <col min="5376" max="5376" width="16" bestFit="1" customWidth="1"/>
    <col min="5377" max="5378" width="13.28515625" bestFit="1" customWidth="1"/>
    <col min="5379" max="5379" width="16" bestFit="1" customWidth="1"/>
    <col min="5380" max="5382" width="15" bestFit="1" customWidth="1"/>
    <col min="5383" max="5383" width="16" bestFit="1" customWidth="1"/>
    <col min="5631" max="5631" width="76.28515625" customWidth="1"/>
    <col min="5632" max="5632" width="16" bestFit="1" customWidth="1"/>
    <col min="5633" max="5634" width="13.28515625" bestFit="1" customWidth="1"/>
    <col min="5635" max="5635" width="16" bestFit="1" customWidth="1"/>
    <col min="5636" max="5638" width="15" bestFit="1" customWidth="1"/>
    <col min="5639" max="5639" width="16" bestFit="1" customWidth="1"/>
    <col min="5887" max="5887" width="76.28515625" customWidth="1"/>
    <col min="5888" max="5888" width="16" bestFit="1" customWidth="1"/>
    <col min="5889" max="5890" width="13.28515625" bestFit="1" customWidth="1"/>
    <col min="5891" max="5891" width="16" bestFit="1" customWidth="1"/>
    <col min="5892" max="5894" width="15" bestFit="1" customWidth="1"/>
    <col min="5895" max="5895" width="16" bestFit="1" customWidth="1"/>
    <col min="6143" max="6143" width="76.28515625" customWidth="1"/>
    <col min="6144" max="6144" width="16" bestFit="1" customWidth="1"/>
    <col min="6145" max="6146" width="13.28515625" bestFit="1" customWidth="1"/>
    <col min="6147" max="6147" width="16" bestFit="1" customWidth="1"/>
    <col min="6148" max="6150" width="15" bestFit="1" customWidth="1"/>
    <col min="6151" max="6151" width="16" bestFit="1" customWidth="1"/>
    <col min="6399" max="6399" width="76.28515625" customWidth="1"/>
    <col min="6400" max="6400" width="16" bestFit="1" customWidth="1"/>
    <col min="6401" max="6402" width="13.28515625" bestFit="1" customWidth="1"/>
    <col min="6403" max="6403" width="16" bestFit="1" customWidth="1"/>
    <col min="6404" max="6406" width="15" bestFit="1" customWidth="1"/>
    <col min="6407" max="6407" width="16" bestFit="1" customWidth="1"/>
    <col min="6655" max="6655" width="76.28515625" customWidth="1"/>
    <col min="6656" max="6656" width="16" bestFit="1" customWidth="1"/>
    <col min="6657" max="6658" width="13.28515625" bestFit="1" customWidth="1"/>
    <col min="6659" max="6659" width="16" bestFit="1" customWidth="1"/>
    <col min="6660" max="6662" width="15" bestFit="1" customWidth="1"/>
    <col min="6663" max="6663" width="16" bestFit="1" customWidth="1"/>
    <col min="6911" max="6911" width="76.28515625" customWidth="1"/>
    <col min="6912" max="6912" width="16" bestFit="1" customWidth="1"/>
    <col min="6913" max="6914" width="13.28515625" bestFit="1" customWidth="1"/>
    <col min="6915" max="6915" width="16" bestFit="1" customWidth="1"/>
    <col min="6916" max="6918" width="15" bestFit="1" customWidth="1"/>
    <col min="6919" max="6919" width="16" bestFit="1" customWidth="1"/>
    <col min="7167" max="7167" width="76.28515625" customWidth="1"/>
    <col min="7168" max="7168" width="16" bestFit="1" customWidth="1"/>
    <col min="7169" max="7170" width="13.28515625" bestFit="1" customWidth="1"/>
    <col min="7171" max="7171" width="16" bestFit="1" customWidth="1"/>
    <col min="7172" max="7174" width="15" bestFit="1" customWidth="1"/>
    <col min="7175" max="7175" width="16" bestFit="1" customWidth="1"/>
    <col min="7423" max="7423" width="76.28515625" customWidth="1"/>
    <col min="7424" max="7424" width="16" bestFit="1" customWidth="1"/>
    <col min="7425" max="7426" width="13.28515625" bestFit="1" customWidth="1"/>
    <col min="7427" max="7427" width="16" bestFit="1" customWidth="1"/>
    <col min="7428" max="7430" width="15" bestFit="1" customWidth="1"/>
    <col min="7431" max="7431" width="16" bestFit="1" customWidth="1"/>
    <col min="7679" max="7679" width="76.28515625" customWidth="1"/>
    <col min="7680" max="7680" width="16" bestFit="1" customWidth="1"/>
    <col min="7681" max="7682" width="13.28515625" bestFit="1" customWidth="1"/>
    <col min="7683" max="7683" width="16" bestFit="1" customWidth="1"/>
    <col min="7684" max="7686" width="15" bestFit="1" customWidth="1"/>
    <col min="7687" max="7687" width="16" bestFit="1" customWidth="1"/>
    <col min="7935" max="7935" width="76.28515625" customWidth="1"/>
    <col min="7936" max="7936" width="16" bestFit="1" customWidth="1"/>
    <col min="7937" max="7938" width="13.28515625" bestFit="1" customWidth="1"/>
    <col min="7939" max="7939" width="16" bestFit="1" customWidth="1"/>
    <col min="7940" max="7942" width="15" bestFit="1" customWidth="1"/>
    <col min="7943" max="7943" width="16" bestFit="1" customWidth="1"/>
    <col min="8191" max="8191" width="76.28515625" customWidth="1"/>
    <col min="8192" max="8192" width="16" bestFit="1" customWidth="1"/>
    <col min="8193" max="8194" width="13.28515625" bestFit="1" customWidth="1"/>
    <col min="8195" max="8195" width="16" bestFit="1" customWidth="1"/>
    <col min="8196" max="8198" width="15" bestFit="1" customWidth="1"/>
    <col min="8199" max="8199" width="16" bestFit="1" customWidth="1"/>
    <col min="8447" max="8447" width="76.28515625" customWidth="1"/>
    <col min="8448" max="8448" width="16" bestFit="1" customWidth="1"/>
    <col min="8449" max="8450" width="13.28515625" bestFit="1" customWidth="1"/>
    <col min="8451" max="8451" width="16" bestFit="1" customWidth="1"/>
    <col min="8452" max="8454" width="15" bestFit="1" customWidth="1"/>
    <col min="8455" max="8455" width="16" bestFit="1" customWidth="1"/>
    <col min="8703" max="8703" width="76.28515625" customWidth="1"/>
    <col min="8704" max="8704" width="16" bestFit="1" customWidth="1"/>
    <col min="8705" max="8706" width="13.28515625" bestFit="1" customWidth="1"/>
    <col min="8707" max="8707" width="16" bestFit="1" customWidth="1"/>
    <col min="8708" max="8710" width="15" bestFit="1" customWidth="1"/>
    <col min="8711" max="8711" width="16" bestFit="1" customWidth="1"/>
    <col min="8959" max="8959" width="76.28515625" customWidth="1"/>
    <col min="8960" max="8960" width="16" bestFit="1" customWidth="1"/>
    <col min="8961" max="8962" width="13.28515625" bestFit="1" customWidth="1"/>
    <col min="8963" max="8963" width="16" bestFit="1" customWidth="1"/>
    <col min="8964" max="8966" width="15" bestFit="1" customWidth="1"/>
    <col min="8967" max="8967" width="16" bestFit="1" customWidth="1"/>
    <col min="9215" max="9215" width="76.28515625" customWidth="1"/>
    <col min="9216" max="9216" width="16" bestFit="1" customWidth="1"/>
    <col min="9217" max="9218" width="13.28515625" bestFit="1" customWidth="1"/>
    <col min="9219" max="9219" width="16" bestFit="1" customWidth="1"/>
    <col min="9220" max="9222" width="15" bestFit="1" customWidth="1"/>
    <col min="9223" max="9223" width="16" bestFit="1" customWidth="1"/>
    <col min="9471" max="9471" width="76.28515625" customWidth="1"/>
    <col min="9472" max="9472" width="16" bestFit="1" customWidth="1"/>
    <col min="9473" max="9474" width="13.28515625" bestFit="1" customWidth="1"/>
    <col min="9475" max="9475" width="16" bestFit="1" customWidth="1"/>
    <col min="9476" max="9478" width="15" bestFit="1" customWidth="1"/>
    <col min="9479" max="9479" width="16" bestFit="1" customWidth="1"/>
    <col min="9727" max="9727" width="76.28515625" customWidth="1"/>
    <col min="9728" max="9728" width="16" bestFit="1" customWidth="1"/>
    <col min="9729" max="9730" width="13.28515625" bestFit="1" customWidth="1"/>
    <col min="9731" max="9731" width="16" bestFit="1" customWidth="1"/>
    <col min="9732" max="9734" width="15" bestFit="1" customWidth="1"/>
    <col min="9735" max="9735" width="16" bestFit="1" customWidth="1"/>
    <col min="9983" max="9983" width="76.28515625" customWidth="1"/>
    <col min="9984" max="9984" width="16" bestFit="1" customWidth="1"/>
    <col min="9985" max="9986" width="13.28515625" bestFit="1" customWidth="1"/>
    <col min="9987" max="9987" width="16" bestFit="1" customWidth="1"/>
    <col min="9988" max="9990" width="15" bestFit="1" customWidth="1"/>
    <col min="9991" max="9991" width="16" bestFit="1" customWidth="1"/>
    <col min="10239" max="10239" width="76.28515625" customWidth="1"/>
    <col min="10240" max="10240" width="16" bestFit="1" customWidth="1"/>
    <col min="10241" max="10242" width="13.28515625" bestFit="1" customWidth="1"/>
    <col min="10243" max="10243" width="16" bestFit="1" customWidth="1"/>
    <col min="10244" max="10246" width="15" bestFit="1" customWidth="1"/>
    <col min="10247" max="10247" width="16" bestFit="1" customWidth="1"/>
    <col min="10495" max="10495" width="76.28515625" customWidth="1"/>
    <col min="10496" max="10496" width="16" bestFit="1" customWidth="1"/>
    <col min="10497" max="10498" width="13.28515625" bestFit="1" customWidth="1"/>
    <col min="10499" max="10499" width="16" bestFit="1" customWidth="1"/>
    <col min="10500" max="10502" width="15" bestFit="1" customWidth="1"/>
    <col min="10503" max="10503" width="16" bestFit="1" customWidth="1"/>
    <col min="10751" max="10751" width="76.28515625" customWidth="1"/>
    <col min="10752" max="10752" width="16" bestFit="1" customWidth="1"/>
    <col min="10753" max="10754" width="13.28515625" bestFit="1" customWidth="1"/>
    <col min="10755" max="10755" width="16" bestFit="1" customWidth="1"/>
    <col min="10756" max="10758" width="15" bestFit="1" customWidth="1"/>
    <col min="10759" max="10759" width="16" bestFit="1" customWidth="1"/>
    <col min="11007" max="11007" width="76.28515625" customWidth="1"/>
    <col min="11008" max="11008" width="16" bestFit="1" customWidth="1"/>
    <col min="11009" max="11010" width="13.28515625" bestFit="1" customWidth="1"/>
    <col min="11011" max="11011" width="16" bestFit="1" customWidth="1"/>
    <col min="11012" max="11014" width="15" bestFit="1" customWidth="1"/>
    <col min="11015" max="11015" width="16" bestFit="1" customWidth="1"/>
    <col min="11263" max="11263" width="76.28515625" customWidth="1"/>
    <col min="11264" max="11264" width="16" bestFit="1" customWidth="1"/>
    <col min="11265" max="11266" width="13.28515625" bestFit="1" customWidth="1"/>
    <col min="11267" max="11267" width="16" bestFit="1" customWidth="1"/>
    <col min="11268" max="11270" width="15" bestFit="1" customWidth="1"/>
    <col min="11271" max="11271" width="16" bestFit="1" customWidth="1"/>
    <col min="11519" max="11519" width="76.28515625" customWidth="1"/>
    <col min="11520" max="11520" width="16" bestFit="1" customWidth="1"/>
    <col min="11521" max="11522" width="13.28515625" bestFit="1" customWidth="1"/>
    <col min="11523" max="11523" width="16" bestFit="1" customWidth="1"/>
    <col min="11524" max="11526" width="15" bestFit="1" customWidth="1"/>
    <col min="11527" max="11527" width="16" bestFit="1" customWidth="1"/>
    <col min="11775" max="11775" width="76.28515625" customWidth="1"/>
    <col min="11776" max="11776" width="16" bestFit="1" customWidth="1"/>
    <col min="11777" max="11778" width="13.28515625" bestFit="1" customWidth="1"/>
    <col min="11779" max="11779" width="16" bestFit="1" customWidth="1"/>
    <col min="11780" max="11782" width="15" bestFit="1" customWidth="1"/>
    <col min="11783" max="11783" width="16" bestFit="1" customWidth="1"/>
    <col min="12031" max="12031" width="76.28515625" customWidth="1"/>
    <col min="12032" max="12032" width="16" bestFit="1" customWidth="1"/>
    <col min="12033" max="12034" width="13.28515625" bestFit="1" customWidth="1"/>
    <col min="12035" max="12035" width="16" bestFit="1" customWidth="1"/>
    <col min="12036" max="12038" width="15" bestFit="1" customWidth="1"/>
    <col min="12039" max="12039" width="16" bestFit="1" customWidth="1"/>
    <col min="12287" max="12287" width="76.28515625" customWidth="1"/>
    <col min="12288" max="12288" width="16" bestFit="1" customWidth="1"/>
    <col min="12289" max="12290" width="13.28515625" bestFit="1" customWidth="1"/>
    <col min="12291" max="12291" width="16" bestFit="1" customWidth="1"/>
    <col min="12292" max="12294" width="15" bestFit="1" customWidth="1"/>
    <col min="12295" max="12295" width="16" bestFit="1" customWidth="1"/>
    <col min="12543" max="12543" width="76.28515625" customWidth="1"/>
    <col min="12544" max="12544" width="16" bestFit="1" customWidth="1"/>
    <col min="12545" max="12546" width="13.28515625" bestFit="1" customWidth="1"/>
    <col min="12547" max="12547" width="16" bestFit="1" customWidth="1"/>
    <col min="12548" max="12550" width="15" bestFit="1" customWidth="1"/>
    <col min="12551" max="12551" width="16" bestFit="1" customWidth="1"/>
    <col min="12799" max="12799" width="76.28515625" customWidth="1"/>
    <col min="12800" max="12800" width="16" bestFit="1" customWidth="1"/>
    <col min="12801" max="12802" width="13.28515625" bestFit="1" customWidth="1"/>
    <col min="12803" max="12803" width="16" bestFit="1" customWidth="1"/>
    <col min="12804" max="12806" width="15" bestFit="1" customWidth="1"/>
    <col min="12807" max="12807" width="16" bestFit="1" customWidth="1"/>
    <col min="13055" max="13055" width="76.28515625" customWidth="1"/>
    <col min="13056" max="13056" width="16" bestFit="1" customWidth="1"/>
    <col min="13057" max="13058" width="13.28515625" bestFit="1" customWidth="1"/>
    <col min="13059" max="13059" width="16" bestFit="1" customWidth="1"/>
    <col min="13060" max="13062" width="15" bestFit="1" customWidth="1"/>
    <col min="13063" max="13063" width="16" bestFit="1" customWidth="1"/>
    <col min="13311" max="13311" width="76.28515625" customWidth="1"/>
    <col min="13312" max="13312" width="16" bestFit="1" customWidth="1"/>
    <col min="13313" max="13314" width="13.28515625" bestFit="1" customWidth="1"/>
    <col min="13315" max="13315" width="16" bestFit="1" customWidth="1"/>
    <col min="13316" max="13318" width="15" bestFit="1" customWidth="1"/>
    <col min="13319" max="13319" width="16" bestFit="1" customWidth="1"/>
    <col min="13567" max="13567" width="76.28515625" customWidth="1"/>
    <col min="13568" max="13568" width="16" bestFit="1" customWidth="1"/>
    <col min="13569" max="13570" width="13.28515625" bestFit="1" customWidth="1"/>
    <col min="13571" max="13571" width="16" bestFit="1" customWidth="1"/>
    <col min="13572" max="13574" width="15" bestFit="1" customWidth="1"/>
    <col min="13575" max="13575" width="16" bestFit="1" customWidth="1"/>
    <col min="13823" max="13823" width="76.28515625" customWidth="1"/>
    <col min="13824" max="13824" width="16" bestFit="1" customWidth="1"/>
    <col min="13825" max="13826" width="13.28515625" bestFit="1" customWidth="1"/>
    <col min="13827" max="13827" width="16" bestFit="1" customWidth="1"/>
    <col min="13828" max="13830" width="15" bestFit="1" customWidth="1"/>
    <col min="13831" max="13831" width="16" bestFit="1" customWidth="1"/>
    <col min="14079" max="14079" width="76.28515625" customWidth="1"/>
    <col min="14080" max="14080" width="16" bestFit="1" customWidth="1"/>
    <col min="14081" max="14082" width="13.28515625" bestFit="1" customWidth="1"/>
    <col min="14083" max="14083" width="16" bestFit="1" customWidth="1"/>
    <col min="14084" max="14086" width="15" bestFit="1" customWidth="1"/>
    <col min="14087" max="14087" width="16" bestFit="1" customWidth="1"/>
    <col min="14335" max="14335" width="76.28515625" customWidth="1"/>
    <col min="14336" max="14336" width="16" bestFit="1" customWidth="1"/>
    <col min="14337" max="14338" width="13.28515625" bestFit="1" customWidth="1"/>
    <col min="14339" max="14339" width="16" bestFit="1" customWidth="1"/>
    <col min="14340" max="14342" width="15" bestFit="1" customWidth="1"/>
    <col min="14343" max="14343" width="16" bestFit="1" customWidth="1"/>
    <col min="14591" max="14591" width="76.28515625" customWidth="1"/>
    <col min="14592" max="14592" width="16" bestFit="1" customWidth="1"/>
    <col min="14593" max="14594" width="13.28515625" bestFit="1" customWidth="1"/>
    <col min="14595" max="14595" width="16" bestFit="1" customWidth="1"/>
    <col min="14596" max="14598" width="15" bestFit="1" customWidth="1"/>
    <col min="14599" max="14599" width="16" bestFit="1" customWidth="1"/>
    <col min="14847" max="14847" width="76.28515625" customWidth="1"/>
    <col min="14848" max="14848" width="16" bestFit="1" customWidth="1"/>
    <col min="14849" max="14850" width="13.28515625" bestFit="1" customWidth="1"/>
    <col min="14851" max="14851" width="16" bestFit="1" customWidth="1"/>
    <col min="14852" max="14854" width="15" bestFit="1" customWidth="1"/>
    <col min="14855" max="14855" width="16" bestFit="1" customWidth="1"/>
    <col min="15103" max="15103" width="76.28515625" customWidth="1"/>
    <col min="15104" max="15104" width="16" bestFit="1" customWidth="1"/>
    <col min="15105" max="15106" width="13.28515625" bestFit="1" customWidth="1"/>
    <col min="15107" max="15107" width="16" bestFit="1" customWidth="1"/>
    <col min="15108" max="15110" width="15" bestFit="1" customWidth="1"/>
    <col min="15111" max="15111" width="16" bestFit="1" customWidth="1"/>
    <col min="15359" max="15359" width="76.28515625" customWidth="1"/>
    <col min="15360" max="15360" width="16" bestFit="1" customWidth="1"/>
    <col min="15361" max="15362" width="13.28515625" bestFit="1" customWidth="1"/>
    <col min="15363" max="15363" width="16" bestFit="1" customWidth="1"/>
    <col min="15364" max="15366" width="15" bestFit="1" customWidth="1"/>
    <col min="15367" max="15367" width="16" bestFit="1" customWidth="1"/>
    <col min="15615" max="15615" width="76.28515625" customWidth="1"/>
    <col min="15616" max="15616" width="16" bestFit="1" customWidth="1"/>
    <col min="15617" max="15618" width="13.28515625" bestFit="1" customWidth="1"/>
    <col min="15619" max="15619" width="16" bestFit="1" customWidth="1"/>
    <col min="15620" max="15622" width="15" bestFit="1" customWidth="1"/>
    <col min="15623" max="15623" width="16" bestFit="1" customWidth="1"/>
    <col min="15871" max="15871" width="76.28515625" customWidth="1"/>
    <col min="15872" max="15872" width="16" bestFit="1" customWidth="1"/>
    <col min="15873" max="15874" width="13.28515625" bestFit="1" customWidth="1"/>
    <col min="15875" max="15875" width="16" bestFit="1" customWidth="1"/>
    <col min="15876" max="15878" width="15" bestFit="1" customWidth="1"/>
    <col min="15879" max="15879" width="16" bestFit="1" customWidth="1"/>
    <col min="16127" max="16127" width="76.28515625" customWidth="1"/>
    <col min="16128" max="16128" width="16" bestFit="1" customWidth="1"/>
    <col min="16129" max="16130" width="13.28515625" bestFit="1" customWidth="1"/>
    <col min="16131" max="16131" width="16" bestFit="1" customWidth="1"/>
    <col min="16132" max="16134" width="15" bestFit="1" customWidth="1"/>
    <col min="16135" max="16135" width="16" bestFit="1" customWidth="1"/>
  </cols>
  <sheetData>
    <row r="1" spans="1:9" ht="18.75" x14ac:dyDescent="0.3">
      <c r="A1" s="292" t="s">
        <v>215</v>
      </c>
    </row>
    <row r="2" spans="1:9" ht="15.75" x14ac:dyDescent="0.25">
      <c r="A2" s="293" t="s">
        <v>168</v>
      </c>
    </row>
    <row r="3" spans="1:9" ht="15.75" thickBot="1" x14ac:dyDescent="0.3"/>
    <row r="4" spans="1:9" ht="30.75" thickBot="1" x14ac:dyDescent="0.3">
      <c r="A4" s="380" t="s">
        <v>169</v>
      </c>
      <c r="B4" s="399"/>
      <c r="C4" s="400" t="s">
        <v>206</v>
      </c>
      <c r="D4" s="401" t="s">
        <v>207</v>
      </c>
      <c r="E4" s="399"/>
      <c r="F4" s="401" t="s">
        <v>208</v>
      </c>
      <c r="G4" s="401" t="s">
        <v>209</v>
      </c>
      <c r="H4" s="399"/>
      <c r="I4" s="399"/>
    </row>
    <row r="5" spans="1:9" x14ac:dyDescent="0.25">
      <c r="A5" s="381"/>
      <c r="B5" s="294" t="s">
        <v>170</v>
      </c>
      <c r="C5" s="295"/>
      <c r="D5" s="295"/>
      <c r="E5" s="294" t="s">
        <v>210</v>
      </c>
      <c r="F5" s="295"/>
      <c r="G5" s="295"/>
      <c r="H5" s="294" t="s">
        <v>171</v>
      </c>
      <c r="I5" s="294" t="s">
        <v>265</v>
      </c>
    </row>
    <row r="6" spans="1:9" x14ac:dyDescent="0.25">
      <c r="A6" s="381"/>
      <c r="B6" s="296" t="s">
        <v>211</v>
      </c>
      <c r="C6" s="297" t="s">
        <v>172</v>
      </c>
      <c r="D6" s="297" t="s">
        <v>173</v>
      </c>
      <c r="E6" s="296" t="s">
        <v>212</v>
      </c>
      <c r="F6" s="297" t="s">
        <v>174</v>
      </c>
      <c r="G6" s="297" t="s">
        <v>175</v>
      </c>
      <c r="H6" s="296" t="s">
        <v>176</v>
      </c>
      <c r="I6" s="296" t="s">
        <v>266</v>
      </c>
    </row>
    <row r="7" spans="1:9" ht="30.75" thickBot="1" x14ac:dyDescent="0.3">
      <c r="A7" s="402"/>
      <c r="B7" s="403" t="s">
        <v>213</v>
      </c>
      <c r="C7" s="404"/>
      <c r="D7" s="404"/>
      <c r="E7" s="403" t="s">
        <v>214</v>
      </c>
      <c r="F7" s="404"/>
      <c r="G7" s="404"/>
      <c r="H7" s="403">
        <v>2020</v>
      </c>
      <c r="I7" s="405">
        <v>2020</v>
      </c>
    </row>
    <row r="8" spans="1:9" x14ac:dyDescent="0.25">
      <c r="A8" s="382" t="s">
        <v>177</v>
      </c>
      <c r="B8" s="383"/>
      <c r="C8" s="384"/>
      <c r="D8" s="299"/>
      <c r="E8" s="298"/>
      <c r="F8" s="299"/>
      <c r="G8" s="299"/>
      <c r="H8" s="298"/>
      <c r="I8" s="298"/>
    </row>
    <row r="9" spans="1:9" x14ac:dyDescent="0.25">
      <c r="A9" s="385" t="s">
        <v>178</v>
      </c>
      <c r="B9" s="389">
        <v>26528676980</v>
      </c>
      <c r="C9" s="387">
        <v>83000000</v>
      </c>
      <c r="D9" s="387">
        <v>800000000</v>
      </c>
      <c r="E9" s="301">
        <v>27411676980</v>
      </c>
      <c r="F9" s="387"/>
      <c r="G9" s="387"/>
      <c r="H9" s="301">
        <f>F9+G9</f>
        <v>0</v>
      </c>
      <c r="I9" s="301">
        <f>E9+H9</f>
        <v>27411676980</v>
      </c>
    </row>
    <row r="10" spans="1:9" x14ac:dyDescent="0.25">
      <c r="A10" s="385" t="s">
        <v>179</v>
      </c>
      <c r="B10" s="386"/>
      <c r="C10" s="302"/>
      <c r="D10" s="302"/>
      <c r="E10" s="303"/>
      <c r="F10" s="302"/>
      <c r="G10" s="302"/>
      <c r="H10" s="303"/>
      <c r="I10" s="303"/>
    </row>
    <row r="11" spans="1:9" x14ac:dyDescent="0.25">
      <c r="A11" s="388" t="s">
        <v>180</v>
      </c>
      <c r="B11" s="389">
        <v>26528676980</v>
      </c>
      <c r="C11" s="304">
        <v>83000000</v>
      </c>
      <c r="D11" s="304">
        <v>800000000</v>
      </c>
      <c r="E11" s="303">
        <v>27411676980</v>
      </c>
      <c r="F11" s="302"/>
      <c r="G11" s="302"/>
      <c r="H11" s="303"/>
      <c r="I11" s="303">
        <f t="shared" ref="I11:I16" si="0">E11+H11</f>
        <v>27411676980</v>
      </c>
    </row>
    <row r="12" spans="1:9" x14ac:dyDescent="0.25">
      <c r="A12" s="388" t="s">
        <v>269</v>
      </c>
      <c r="B12" s="389">
        <v>2538217748</v>
      </c>
      <c r="C12" s="304"/>
      <c r="D12" s="304"/>
      <c r="E12" s="303">
        <v>2538217748</v>
      </c>
      <c r="F12" s="304"/>
      <c r="G12" s="304">
        <v>15000000</v>
      </c>
      <c r="H12" s="303">
        <f>F12+G12</f>
        <v>15000000</v>
      </c>
      <c r="I12" s="303">
        <f t="shared" si="0"/>
        <v>2553217748</v>
      </c>
    </row>
    <row r="13" spans="1:9" x14ac:dyDescent="0.25">
      <c r="A13" s="388" t="s">
        <v>181</v>
      </c>
      <c r="B13" s="389">
        <v>23990459232</v>
      </c>
      <c r="C13" s="304">
        <v>83000000</v>
      </c>
      <c r="D13" s="304">
        <v>800000000</v>
      </c>
      <c r="E13" s="303">
        <v>24873459232</v>
      </c>
      <c r="F13" s="304"/>
      <c r="G13" s="304">
        <v>-15000000</v>
      </c>
      <c r="H13" s="303">
        <f>F13+G13</f>
        <v>-15000000</v>
      </c>
      <c r="I13" s="303">
        <f t="shared" si="0"/>
        <v>24858459232</v>
      </c>
    </row>
    <row r="14" spans="1:9" x14ac:dyDescent="0.25">
      <c r="A14" s="390" t="s">
        <v>182</v>
      </c>
      <c r="B14" s="386"/>
      <c r="C14" s="406"/>
      <c r="D14" s="406"/>
      <c r="E14" s="303"/>
      <c r="F14" s="304"/>
      <c r="G14" s="304"/>
      <c r="H14" s="303"/>
      <c r="I14" s="303">
        <f t="shared" si="0"/>
        <v>0</v>
      </c>
    </row>
    <row r="15" spans="1:9" x14ac:dyDescent="0.25">
      <c r="A15" s="388" t="s">
        <v>183</v>
      </c>
      <c r="B15" s="389">
        <v>23796958981</v>
      </c>
      <c r="C15" s="304">
        <v>83000000</v>
      </c>
      <c r="D15" s="304">
        <v>800000000</v>
      </c>
      <c r="E15" s="303">
        <v>24679958981</v>
      </c>
      <c r="F15" s="304">
        <f>-64276749+17574537</f>
        <v>-46702212</v>
      </c>
      <c r="G15" s="304">
        <v>-14589557</v>
      </c>
      <c r="H15" s="303">
        <f>F15+G15</f>
        <v>-61291769</v>
      </c>
      <c r="I15" s="303">
        <f t="shared" si="0"/>
        <v>24618667212</v>
      </c>
    </row>
    <row r="16" spans="1:9" ht="15.75" thickBot="1" x14ac:dyDescent="0.3">
      <c r="A16" s="391" t="s">
        <v>184</v>
      </c>
      <c r="B16" s="392">
        <v>2245994748</v>
      </c>
      <c r="C16" s="393"/>
      <c r="D16" s="393"/>
      <c r="E16" s="394">
        <v>2245994748</v>
      </c>
      <c r="F16" s="393"/>
      <c r="G16" s="393"/>
      <c r="H16" s="394"/>
      <c r="I16" s="394">
        <f t="shared" si="0"/>
        <v>2245994748</v>
      </c>
    </row>
    <row r="17" spans="9:9" x14ac:dyDescent="0.25">
      <c r="I17" s="300"/>
    </row>
  </sheetData>
  <pageMargins left="0.70866141732283472" right="0.70866141732283472" top="0.78740157480314965" bottom="0.78740157480314965" header="0.31496062992125984" footer="0.31496062992125984"/>
  <pageSetup paperSize="9" scale="65" orientation="landscape" r:id="rId1"/>
  <headerFooter>
    <oddHeader>&amp;RKapitola C.I.1
&amp;"-,Tučné"Tabulka č.1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Q71"/>
  <sheetViews>
    <sheetView topLeftCell="A22" zoomScale="70" zoomScaleNormal="70" workbookViewId="0">
      <selection activeCell="F27" sqref="F27"/>
    </sheetView>
  </sheetViews>
  <sheetFormatPr defaultRowHeight="12.75" x14ac:dyDescent="0.2"/>
  <cols>
    <col min="1" max="2" width="4.85546875" style="1" bestFit="1" customWidth="1"/>
    <col min="3" max="3" width="7.28515625" style="1" customWidth="1"/>
    <col min="4" max="4" width="17.140625" style="1" customWidth="1"/>
    <col min="5" max="6" width="21.140625" style="1" customWidth="1"/>
    <col min="7" max="7" width="18.42578125" style="1" customWidth="1"/>
    <col min="8" max="9" width="21" style="1" customWidth="1"/>
    <col min="10" max="11" width="15" style="1" customWidth="1"/>
    <col min="12" max="12" width="20.85546875" style="1" customWidth="1"/>
    <col min="13" max="13" width="13.7109375" style="1" customWidth="1"/>
    <col min="14" max="14" width="16.85546875" style="1" customWidth="1"/>
    <col min="15" max="15" width="20.28515625" style="1" customWidth="1"/>
    <col min="16" max="16" width="16.5703125" style="1" customWidth="1"/>
    <col min="17" max="17" width="15.42578125" style="1" customWidth="1"/>
    <col min="18" max="16384" width="9.140625" style="1"/>
  </cols>
  <sheetData>
    <row r="1" spans="1:17" ht="27.75" customHeight="1" x14ac:dyDescent="0.2">
      <c r="A1" s="583" t="s">
        <v>216</v>
      </c>
      <c r="B1" s="583"/>
      <c r="C1" s="583"/>
      <c r="D1" s="583"/>
      <c r="E1" s="583"/>
      <c r="F1" s="583"/>
      <c r="G1" s="583"/>
      <c r="H1" s="583"/>
      <c r="I1" s="583"/>
      <c r="J1" s="583"/>
      <c r="K1" s="583"/>
      <c r="L1" s="583"/>
      <c r="M1" s="583"/>
      <c r="N1" s="583"/>
      <c r="O1" s="583"/>
      <c r="P1" s="583"/>
      <c r="Q1" s="583"/>
    </row>
    <row r="2" spans="1:17" ht="15" x14ac:dyDescent="0.2">
      <c r="A2" s="2" t="s">
        <v>0</v>
      </c>
      <c r="B2" s="3"/>
      <c r="C2" s="3"/>
      <c r="D2" s="3"/>
      <c r="E2" s="3"/>
      <c r="F2" s="3"/>
      <c r="G2" s="3"/>
      <c r="H2" s="3"/>
      <c r="I2" s="3"/>
      <c r="J2" s="3"/>
      <c r="K2" s="3"/>
      <c r="L2" s="3"/>
      <c r="M2" s="3"/>
      <c r="N2" s="3"/>
      <c r="O2" s="4"/>
      <c r="P2" s="4"/>
      <c r="Q2" s="4"/>
    </row>
    <row r="3" spans="1:17" ht="15.75" thickBot="1" x14ac:dyDescent="0.3">
      <c r="A3" s="4"/>
      <c r="B3" s="4"/>
      <c r="C3" s="3"/>
      <c r="D3" s="3"/>
      <c r="E3" s="3"/>
      <c r="F3" s="3"/>
      <c r="G3" s="3"/>
      <c r="H3" s="3"/>
      <c r="I3" s="3"/>
      <c r="J3" s="5"/>
      <c r="K3" s="5"/>
      <c r="L3" s="6"/>
      <c r="M3" s="5"/>
      <c r="N3" s="7"/>
      <c r="O3" s="4"/>
      <c r="P3" s="27" t="s">
        <v>185</v>
      </c>
      <c r="Q3" s="309"/>
    </row>
    <row r="4" spans="1:17" ht="33" customHeight="1" thickBot="1" x14ac:dyDescent="0.3">
      <c r="A4" s="584" t="s">
        <v>1</v>
      </c>
      <c r="B4" s="585"/>
      <c r="C4" s="585"/>
      <c r="D4" s="585"/>
      <c r="E4" s="8">
        <v>2017</v>
      </c>
      <c r="F4" s="9">
        <v>2018</v>
      </c>
      <c r="G4" s="10">
        <v>2019</v>
      </c>
      <c r="H4" s="407">
        <v>2020</v>
      </c>
      <c r="I4" s="408"/>
      <c r="J4" s="586" t="s">
        <v>1</v>
      </c>
      <c r="K4" s="587"/>
      <c r="L4" s="8">
        <v>2017</v>
      </c>
      <c r="M4" s="9">
        <v>2018</v>
      </c>
      <c r="N4" s="10">
        <v>2019</v>
      </c>
      <c r="O4" s="11">
        <v>2020</v>
      </c>
      <c r="P4" s="12" t="s">
        <v>2</v>
      </c>
      <c r="Q4" s="309"/>
    </row>
    <row r="5" spans="1:17" ht="15" customHeight="1" x14ac:dyDescent="0.25">
      <c r="A5" s="588" t="s">
        <v>3</v>
      </c>
      <c r="B5" s="589"/>
      <c r="C5" s="589"/>
      <c r="D5" s="590"/>
      <c r="E5" s="13">
        <v>36849</v>
      </c>
      <c r="F5" s="14">
        <v>42880.734818197314</v>
      </c>
      <c r="G5" s="15">
        <v>47126.784863493653</v>
      </c>
      <c r="H5" s="409">
        <v>49174.493920447378</v>
      </c>
      <c r="I5" s="410"/>
      <c r="J5" s="591" t="s">
        <v>186</v>
      </c>
      <c r="K5" s="592"/>
      <c r="L5" s="20">
        <v>90000</v>
      </c>
      <c r="M5" s="20">
        <v>135000</v>
      </c>
      <c r="N5" s="20">
        <v>135000</v>
      </c>
      <c r="O5" s="310">
        <v>135000</v>
      </c>
      <c r="P5" s="16">
        <f>O5/N5-1</f>
        <v>0</v>
      </c>
      <c r="Q5" s="309"/>
    </row>
    <row r="6" spans="1:17" ht="15" customHeight="1" x14ac:dyDescent="0.25">
      <c r="A6" s="580" t="s">
        <v>5</v>
      </c>
      <c r="B6" s="581"/>
      <c r="C6" s="581"/>
      <c r="D6" s="582"/>
      <c r="E6" s="17" t="s">
        <v>4</v>
      </c>
      <c r="F6" s="17" t="s">
        <v>4</v>
      </c>
      <c r="G6" s="18" t="s">
        <v>4</v>
      </c>
      <c r="H6" s="411" t="s">
        <v>4</v>
      </c>
      <c r="I6" s="410"/>
      <c r="J6" s="558" t="s">
        <v>6</v>
      </c>
      <c r="K6" s="559"/>
      <c r="L6" s="20">
        <v>5400.0266777715606</v>
      </c>
      <c r="M6" s="20">
        <v>5400.0266777715606</v>
      </c>
      <c r="N6" s="20">
        <v>5400.0266777715606</v>
      </c>
      <c r="O6" s="311">
        <v>5400</v>
      </c>
      <c r="P6" s="19">
        <f>O6/N6-1</f>
        <v>-4.9403036600503825E-6</v>
      </c>
      <c r="Q6" s="309"/>
    </row>
    <row r="7" spans="1:17" ht="15.75" customHeight="1" thickBot="1" x14ac:dyDescent="0.3">
      <c r="A7" s="556" t="s">
        <v>7</v>
      </c>
      <c r="B7" s="557"/>
      <c r="C7" s="557"/>
      <c r="D7" s="557"/>
      <c r="E7" s="21" t="s">
        <v>4</v>
      </c>
      <c r="F7" s="22" t="s">
        <v>4</v>
      </c>
      <c r="G7" s="23" t="s">
        <v>4</v>
      </c>
      <c r="H7" s="412" t="s">
        <v>4</v>
      </c>
      <c r="I7" s="413"/>
      <c r="J7" s="558" t="s">
        <v>217</v>
      </c>
      <c r="K7" s="559"/>
      <c r="L7" s="20">
        <v>2750</v>
      </c>
      <c r="M7" s="20">
        <v>3050</v>
      </c>
      <c r="N7" s="20">
        <v>3340</v>
      </c>
      <c r="O7" s="311">
        <v>3650</v>
      </c>
      <c r="P7" s="19">
        <f>O7/N7-1</f>
        <v>9.2814371257484929E-2</v>
      </c>
      <c r="Q7" s="312"/>
    </row>
    <row r="8" spans="1:17" ht="15.75" customHeight="1" thickBot="1" x14ac:dyDescent="0.3">
      <c r="A8" s="560"/>
      <c r="B8" s="560"/>
      <c r="C8" s="560"/>
      <c r="D8" s="560"/>
      <c r="E8" s="560"/>
      <c r="F8" s="560"/>
      <c r="G8" s="560"/>
      <c r="H8" s="560"/>
      <c r="I8" s="397"/>
      <c r="J8" s="561" t="s">
        <v>8</v>
      </c>
      <c r="K8" s="562"/>
      <c r="L8" s="24">
        <v>17.95</v>
      </c>
      <c r="M8" s="24">
        <v>17.95</v>
      </c>
      <c r="N8" s="24">
        <v>17.95</v>
      </c>
      <c r="O8" s="313">
        <v>17.95</v>
      </c>
      <c r="P8" s="25">
        <f>O8/N8-1</f>
        <v>0</v>
      </c>
      <c r="Q8"/>
    </row>
    <row r="9" spans="1:17" ht="15.75" thickBot="1" x14ac:dyDescent="0.25">
      <c r="A9" s="563"/>
      <c r="B9" s="563"/>
      <c r="C9" s="563"/>
      <c r="D9" s="563"/>
      <c r="E9" s="563"/>
      <c r="F9" s="563"/>
      <c r="G9" s="563"/>
      <c r="H9" s="563"/>
      <c r="I9" s="563"/>
      <c r="J9" s="26"/>
      <c r="K9" s="26"/>
      <c r="L9" s="26"/>
      <c r="M9" s="26"/>
      <c r="N9" s="26"/>
      <c r="O9" s="4"/>
      <c r="P9" s="4"/>
      <c r="Q9" s="27" t="s">
        <v>185</v>
      </c>
    </row>
    <row r="10" spans="1:17" ht="12.75" customHeight="1" x14ac:dyDescent="0.2">
      <c r="A10" s="564" t="s">
        <v>218</v>
      </c>
      <c r="B10" s="566" t="s">
        <v>219</v>
      </c>
      <c r="C10" s="568" t="s">
        <v>9</v>
      </c>
      <c r="D10" s="569"/>
      <c r="E10" s="569"/>
      <c r="F10" s="569"/>
      <c r="G10" s="570"/>
      <c r="H10" s="577" t="s">
        <v>10</v>
      </c>
      <c r="I10" s="577" t="s">
        <v>11</v>
      </c>
      <c r="J10" s="536" t="s">
        <v>259</v>
      </c>
      <c r="K10" s="539" t="s">
        <v>260</v>
      </c>
      <c r="L10" s="550" t="s">
        <v>187</v>
      </c>
      <c r="M10" s="553" t="s">
        <v>261</v>
      </c>
      <c r="N10" s="544" t="s">
        <v>262</v>
      </c>
      <c r="O10" s="547" t="s">
        <v>220</v>
      </c>
      <c r="P10" s="526" t="s">
        <v>263</v>
      </c>
      <c r="Q10" s="529" t="s">
        <v>264</v>
      </c>
    </row>
    <row r="11" spans="1:17" ht="12.75" customHeight="1" x14ac:dyDescent="0.2">
      <c r="A11" s="565"/>
      <c r="B11" s="567"/>
      <c r="C11" s="571"/>
      <c r="D11" s="572"/>
      <c r="E11" s="572"/>
      <c r="F11" s="572"/>
      <c r="G11" s="573"/>
      <c r="H11" s="578"/>
      <c r="I11" s="578"/>
      <c r="J11" s="537"/>
      <c r="K11" s="540"/>
      <c r="L11" s="551"/>
      <c r="M11" s="554"/>
      <c r="N11" s="545"/>
      <c r="O11" s="548"/>
      <c r="P11" s="527"/>
      <c r="Q11" s="530"/>
    </row>
    <row r="12" spans="1:17" ht="18.75" customHeight="1" thickBot="1" x14ac:dyDescent="0.25">
      <c r="A12" s="565"/>
      <c r="B12" s="567"/>
      <c r="C12" s="574"/>
      <c r="D12" s="575"/>
      <c r="E12" s="575"/>
      <c r="F12" s="575"/>
      <c r="G12" s="576"/>
      <c r="H12" s="579"/>
      <c r="I12" s="579"/>
      <c r="J12" s="538"/>
      <c r="K12" s="541"/>
      <c r="L12" s="552"/>
      <c r="M12" s="555"/>
      <c r="N12" s="546"/>
      <c r="O12" s="549"/>
      <c r="P12" s="528"/>
      <c r="Q12" s="531"/>
    </row>
    <row r="13" spans="1:17" ht="12.75" customHeight="1" thickBot="1" x14ac:dyDescent="0.25">
      <c r="A13" s="28"/>
      <c r="B13" s="29"/>
      <c r="C13" s="532">
        <v>1</v>
      </c>
      <c r="D13" s="533"/>
      <c r="E13" s="533"/>
      <c r="F13" s="533"/>
      <c r="G13" s="533"/>
      <c r="H13" s="30">
        <v>2</v>
      </c>
      <c r="I13" s="30">
        <v>3</v>
      </c>
      <c r="J13" s="450">
        <v>4</v>
      </c>
      <c r="K13" s="451">
        <v>5</v>
      </c>
      <c r="L13" s="31">
        <v>6</v>
      </c>
      <c r="M13" s="450">
        <v>7</v>
      </c>
      <c r="N13" s="482">
        <v>8</v>
      </c>
      <c r="O13" s="32">
        <v>9</v>
      </c>
      <c r="P13" s="450">
        <v>10</v>
      </c>
      <c r="Q13" s="482">
        <v>11</v>
      </c>
    </row>
    <row r="14" spans="1:17" ht="3.75" customHeight="1" x14ac:dyDescent="0.2">
      <c r="A14" s="33"/>
      <c r="B14" s="34"/>
      <c r="C14" s="35"/>
      <c r="D14" s="5"/>
      <c r="E14" s="5"/>
      <c r="F14" s="5"/>
      <c r="G14" s="5"/>
      <c r="H14" s="36"/>
      <c r="I14" s="36"/>
      <c r="J14" s="452"/>
      <c r="K14" s="34"/>
      <c r="L14" s="37"/>
      <c r="M14" s="452"/>
      <c r="N14" s="483"/>
      <c r="O14" s="38"/>
      <c r="P14" s="452"/>
      <c r="Q14" s="483"/>
    </row>
    <row r="15" spans="1:17" ht="15.75" customHeight="1" thickBot="1" x14ac:dyDescent="0.25">
      <c r="A15" s="33"/>
      <c r="B15" s="34"/>
      <c r="C15" s="39" t="s">
        <v>12</v>
      </c>
      <c r="D15" s="5"/>
      <c r="E15" s="5"/>
      <c r="F15" s="5"/>
      <c r="G15" s="5"/>
      <c r="H15" s="36"/>
      <c r="I15" s="36"/>
      <c r="J15" s="452"/>
      <c r="K15" s="34"/>
      <c r="L15" s="40"/>
      <c r="M15" s="452"/>
      <c r="N15" s="483"/>
      <c r="O15" s="41"/>
      <c r="P15" s="452"/>
      <c r="Q15" s="483"/>
    </row>
    <row r="16" spans="1:17" ht="14.25" x14ac:dyDescent="0.2">
      <c r="A16" s="42" t="s">
        <v>13</v>
      </c>
      <c r="B16" s="43"/>
      <c r="C16" s="542" t="s">
        <v>198</v>
      </c>
      <c r="D16" s="543"/>
      <c r="E16" s="543"/>
      <c r="F16" s="543"/>
      <c r="G16" s="543"/>
      <c r="H16" s="44">
        <v>14567420908.800001</v>
      </c>
      <c r="I16" s="44">
        <v>15067420909</v>
      </c>
      <c r="J16" s="453">
        <f>I16/$I$56</f>
        <v>0.74795364591406444</v>
      </c>
      <c r="K16" s="454">
        <f>I16/H16-1</f>
        <v>3.4323165598788563E-2</v>
      </c>
      <c r="L16" s="45">
        <v>16063835573.712</v>
      </c>
      <c r="M16" s="453">
        <f>L16/$L$56</f>
        <v>0.66252294489709518</v>
      </c>
      <c r="N16" s="484">
        <f>L16/I16-1</f>
        <v>6.6130406174345735E-2</v>
      </c>
      <c r="O16" s="46">
        <v>16795401073.712</v>
      </c>
      <c r="P16" s="453">
        <f>O16/$O$56</f>
        <v>0.66835505367042036</v>
      </c>
      <c r="Q16" s="484">
        <f>O16/L16-1</f>
        <v>4.5541147171425544E-2</v>
      </c>
    </row>
    <row r="17" spans="1:17" ht="14.25" x14ac:dyDescent="0.2">
      <c r="A17" s="72" t="s">
        <v>13</v>
      </c>
      <c r="B17" s="314"/>
      <c r="C17" s="517" t="s">
        <v>199</v>
      </c>
      <c r="D17" s="518"/>
      <c r="E17" s="518"/>
      <c r="F17" s="518"/>
      <c r="G17" s="518"/>
      <c r="H17" s="315">
        <v>1618602323.2</v>
      </c>
      <c r="I17" s="315">
        <v>3118602323</v>
      </c>
      <c r="J17" s="455">
        <f>I17/$I$56</f>
        <v>0.15480884165455558</v>
      </c>
      <c r="K17" s="456">
        <f>I17/H17-1</f>
        <v>0.92672547067304234</v>
      </c>
      <c r="L17" s="316">
        <v>3325223658.2880001</v>
      </c>
      <c r="M17" s="455">
        <f>L17/$L$56</f>
        <v>0.13714264942649587</v>
      </c>
      <c r="N17" s="485">
        <f>L17/I17-1</f>
        <v>6.6254467190044464E-2</v>
      </c>
      <c r="O17" s="317">
        <v>3476658158.2880001</v>
      </c>
      <c r="P17" s="455">
        <f>O17/$O$56</f>
        <v>0.13834989946225359</v>
      </c>
      <c r="Q17" s="485">
        <f>O17/L17-1</f>
        <v>4.5541147171425544E-2</v>
      </c>
    </row>
    <row r="18" spans="1:17" ht="15" thickBot="1" x14ac:dyDescent="0.25">
      <c r="A18" s="47" t="s">
        <v>13</v>
      </c>
      <c r="B18" s="48"/>
      <c r="C18" s="395" t="s">
        <v>188</v>
      </c>
      <c r="D18" s="396"/>
      <c r="E18" s="396"/>
      <c r="F18" s="396"/>
      <c r="G18" s="396"/>
      <c r="H18" s="49"/>
      <c r="I18" s="49"/>
      <c r="J18" s="457"/>
      <c r="K18" s="458"/>
      <c r="L18" s="50">
        <v>615000000</v>
      </c>
      <c r="M18" s="457"/>
      <c r="N18" s="486"/>
      <c r="O18" s="51">
        <v>706800000</v>
      </c>
      <c r="P18" s="457">
        <f>O18/$O$56</f>
        <v>2.8126351366127161E-2</v>
      </c>
      <c r="Q18" s="486">
        <f>O18/L18-1</f>
        <v>0.14926829268292674</v>
      </c>
    </row>
    <row r="19" spans="1:17" ht="18.75" customHeight="1" thickBot="1" x14ac:dyDescent="0.25">
      <c r="A19" s="52"/>
      <c r="B19" s="53"/>
      <c r="C19" s="507" t="s">
        <v>14</v>
      </c>
      <c r="D19" s="508"/>
      <c r="E19" s="508"/>
      <c r="F19" s="508"/>
      <c r="G19" s="508"/>
      <c r="H19" s="54">
        <f>SUM(H16:H18)</f>
        <v>16186023232.000002</v>
      </c>
      <c r="I19" s="54">
        <f>SUM(I16:I18)</f>
        <v>18186023232</v>
      </c>
      <c r="J19" s="459">
        <f>I19/$I$56</f>
        <v>0.90276248756861999</v>
      </c>
      <c r="K19" s="460">
        <f>I19/H19-1</f>
        <v>0.12356339610621392</v>
      </c>
      <c r="L19" s="55">
        <f>SUM(L16:L18)</f>
        <v>20004059232</v>
      </c>
      <c r="M19" s="459">
        <f>L19/$L$57</f>
        <v>0.82503012256729991</v>
      </c>
      <c r="N19" s="487">
        <f>L19/I19-1</f>
        <v>9.9968859426122103E-2</v>
      </c>
      <c r="O19" s="56">
        <f>SUM(O16:O18)</f>
        <v>20978859232</v>
      </c>
      <c r="P19" s="459">
        <f>O19/$O$56</f>
        <v>0.83483130449880105</v>
      </c>
      <c r="Q19" s="487">
        <f>O19/L19-1</f>
        <v>4.8730109658975396E-2</v>
      </c>
    </row>
    <row r="20" spans="1:17" ht="14.25" x14ac:dyDescent="0.2">
      <c r="A20" s="33"/>
      <c r="B20" s="34"/>
      <c r="C20" s="35"/>
      <c r="D20" s="5"/>
      <c r="E20" s="5"/>
      <c r="F20" s="5"/>
      <c r="G20" s="5"/>
      <c r="H20" s="57"/>
      <c r="I20" s="57"/>
      <c r="J20" s="461"/>
      <c r="K20" s="462"/>
      <c r="L20" s="58"/>
      <c r="M20" s="461"/>
      <c r="N20" s="488"/>
      <c r="O20" s="59"/>
      <c r="P20" s="461"/>
      <c r="Q20" s="488"/>
    </row>
    <row r="21" spans="1:17" ht="15" thickBot="1" x14ac:dyDescent="0.25">
      <c r="A21" s="33"/>
      <c r="B21" s="34"/>
      <c r="C21" s="35" t="s">
        <v>15</v>
      </c>
      <c r="D21" s="5"/>
      <c r="E21" s="5"/>
      <c r="F21" s="5"/>
      <c r="G21" s="5"/>
      <c r="H21" s="57"/>
      <c r="I21" s="57"/>
      <c r="J21" s="463"/>
      <c r="K21" s="463"/>
      <c r="L21" s="58"/>
      <c r="M21" s="463"/>
      <c r="N21" s="489"/>
      <c r="O21" s="59"/>
      <c r="P21" s="463"/>
      <c r="Q21" s="489"/>
    </row>
    <row r="22" spans="1:17" ht="14.25" x14ac:dyDescent="0.2">
      <c r="A22" s="42" t="s">
        <v>13</v>
      </c>
      <c r="B22" s="43"/>
      <c r="C22" s="534" t="s">
        <v>16</v>
      </c>
      <c r="D22" s="535"/>
      <c r="E22" s="535"/>
      <c r="F22" s="535"/>
      <c r="G22" s="535"/>
      <c r="H22" s="60">
        <v>1013220000</v>
      </c>
      <c r="I22" s="60">
        <v>1436000000</v>
      </c>
      <c r="J22" s="464">
        <f t="shared" ref="J22:J28" si="0">I22/$I$56</f>
        <v>7.1283694934880543E-2</v>
      </c>
      <c r="K22" s="465">
        <f t="shared" ref="K22:K28" si="1">I22/H22-1</f>
        <v>0.41726377292197148</v>
      </c>
      <c r="L22" s="61">
        <v>1421820000</v>
      </c>
      <c r="M22" s="464">
        <f t="shared" ref="M22:M27" si="2">L22/$L$56</f>
        <v>5.8640314711333602E-2</v>
      </c>
      <c r="N22" s="490">
        <f t="shared" ref="N22:N28" si="3">L22/I22-1</f>
        <v>-9.8746518105850001E-3</v>
      </c>
      <c r="O22" s="62">
        <f>L22+41310000</f>
        <v>1463130000</v>
      </c>
      <c r="P22" s="464">
        <f t="shared" ref="P22:P28" si="4">O22/$O$56</f>
        <v>5.8223696200228686E-2</v>
      </c>
      <c r="Q22" s="490">
        <f t="shared" ref="Q22:Q28" si="5">O22/L22-1</f>
        <v>2.905431067223696E-2</v>
      </c>
    </row>
    <row r="23" spans="1:17" ht="14.25" x14ac:dyDescent="0.2">
      <c r="A23" s="63"/>
      <c r="B23" s="64" t="s">
        <v>17</v>
      </c>
      <c r="C23" s="503" t="s">
        <v>18</v>
      </c>
      <c r="D23" s="504"/>
      <c r="E23" s="504"/>
      <c r="F23" s="504"/>
      <c r="G23" s="504"/>
      <c r="H23" s="65">
        <v>135000000</v>
      </c>
      <c r="I23" s="65">
        <v>135000000</v>
      </c>
      <c r="J23" s="466">
        <f t="shared" si="0"/>
        <v>6.7014615711760957E-3</v>
      </c>
      <c r="K23" s="467">
        <f t="shared" si="1"/>
        <v>0</v>
      </c>
      <c r="L23" s="66">
        <v>120000000</v>
      </c>
      <c r="M23" s="466">
        <f t="shared" si="2"/>
        <v>4.9491762426749041E-3</v>
      </c>
      <c r="N23" s="491">
        <f t="shared" si="3"/>
        <v>-0.11111111111111116</v>
      </c>
      <c r="O23" s="67">
        <v>120000000</v>
      </c>
      <c r="P23" s="466">
        <f t="shared" si="4"/>
        <v>4.7752718787991786E-3</v>
      </c>
      <c r="Q23" s="491">
        <f t="shared" si="5"/>
        <v>0</v>
      </c>
    </row>
    <row r="24" spans="1:17" ht="14.25" x14ac:dyDescent="0.2">
      <c r="A24" s="63" t="s">
        <v>13</v>
      </c>
      <c r="B24" s="64"/>
      <c r="C24" s="503" t="s">
        <v>19</v>
      </c>
      <c r="D24" s="504"/>
      <c r="E24" s="504"/>
      <c r="F24" s="504"/>
      <c r="G24" s="504"/>
      <c r="H24" s="65">
        <v>55000000</v>
      </c>
      <c r="I24" s="65">
        <v>50000000</v>
      </c>
      <c r="J24" s="466">
        <f t="shared" si="0"/>
        <v>2.4820228041392946E-3</v>
      </c>
      <c r="K24" s="467">
        <f t="shared" si="1"/>
        <v>-9.0909090909090939E-2</v>
      </c>
      <c r="L24" s="66">
        <v>28553400</v>
      </c>
      <c r="M24" s="466">
        <f t="shared" si="2"/>
        <v>1.1776317410632801E-3</v>
      </c>
      <c r="N24" s="491">
        <f t="shared" si="3"/>
        <v>-0.42893199999999998</v>
      </c>
      <c r="O24" s="67">
        <f>L24-8553400</f>
        <v>20000000</v>
      </c>
      <c r="P24" s="466">
        <f t="shared" si="4"/>
        <v>7.9587864646652969E-4</v>
      </c>
      <c r="Q24" s="491">
        <f t="shared" si="5"/>
        <v>-0.29955802111132124</v>
      </c>
    </row>
    <row r="25" spans="1:17" ht="14.25" x14ac:dyDescent="0.2">
      <c r="A25" s="63"/>
      <c r="B25" s="64" t="s">
        <v>17</v>
      </c>
      <c r="C25" s="503" t="s">
        <v>221</v>
      </c>
      <c r="D25" s="504"/>
      <c r="E25" s="504"/>
      <c r="F25" s="504"/>
      <c r="G25" s="504"/>
      <c r="H25" s="65">
        <v>2000000</v>
      </c>
      <c r="I25" s="65">
        <v>2000000</v>
      </c>
      <c r="J25" s="466">
        <f t="shared" si="0"/>
        <v>9.9280912165571793E-5</v>
      </c>
      <c r="K25" s="467">
        <f t="shared" si="1"/>
        <v>0</v>
      </c>
      <c r="L25" s="66">
        <v>2000000</v>
      </c>
      <c r="M25" s="466">
        <f t="shared" si="2"/>
        <v>8.2486270711248404E-5</v>
      </c>
      <c r="N25" s="491">
        <f t="shared" si="3"/>
        <v>0</v>
      </c>
      <c r="O25" s="67">
        <v>2000000</v>
      </c>
      <c r="P25" s="466">
        <f t="shared" si="4"/>
        <v>7.9587864646652978E-5</v>
      </c>
      <c r="Q25" s="491">
        <f t="shared" si="5"/>
        <v>0</v>
      </c>
    </row>
    <row r="26" spans="1:17" ht="14.25" x14ac:dyDescent="0.2">
      <c r="A26" s="63" t="s">
        <v>13</v>
      </c>
      <c r="B26" s="64"/>
      <c r="C26" s="503" t="s">
        <v>20</v>
      </c>
      <c r="D26" s="504"/>
      <c r="E26" s="504"/>
      <c r="F26" s="504"/>
      <c r="G26" s="504"/>
      <c r="H26" s="65">
        <v>699456600</v>
      </c>
      <c r="I26" s="65">
        <v>678310200</v>
      </c>
      <c r="J26" s="466">
        <f t="shared" si="0"/>
        <v>3.3671627693605717E-2</v>
      </c>
      <c r="K26" s="467">
        <f t="shared" si="1"/>
        <v>-3.0232612001945491E-2</v>
      </c>
      <c r="L26" s="66">
        <v>664626600</v>
      </c>
      <c r="M26" s="466">
        <f t="shared" si="2"/>
        <v>2.7411284824748302E-2</v>
      </c>
      <c r="N26" s="491">
        <f t="shared" si="3"/>
        <v>-2.0173071258548059E-2</v>
      </c>
      <c r="O26" s="67">
        <f>L26+10157400</f>
        <v>674784000</v>
      </c>
      <c r="P26" s="466">
        <f t="shared" si="4"/>
        <v>2.6852308828863539E-2</v>
      </c>
      <c r="Q26" s="491">
        <f t="shared" si="5"/>
        <v>1.5282867101617637E-2</v>
      </c>
    </row>
    <row r="27" spans="1:17" ht="15" thickBot="1" x14ac:dyDescent="0.25">
      <c r="A27" s="47"/>
      <c r="B27" s="68" t="s">
        <v>17</v>
      </c>
      <c r="C27" s="505" t="s">
        <v>222</v>
      </c>
      <c r="D27" s="506"/>
      <c r="E27" s="506"/>
      <c r="F27" s="506"/>
      <c r="G27" s="506"/>
      <c r="H27" s="69">
        <v>44000000</v>
      </c>
      <c r="I27" s="69">
        <v>42000000</v>
      </c>
      <c r="J27" s="468">
        <f t="shared" si="0"/>
        <v>2.0848991554770074E-3</v>
      </c>
      <c r="K27" s="458">
        <f t="shared" si="1"/>
        <v>-4.5454545454545414E-2</v>
      </c>
      <c r="L27" s="70">
        <v>30000000</v>
      </c>
      <c r="M27" s="468">
        <f t="shared" si="2"/>
        <v>1.237294060668726E-3</v>
      </c>
      <c r="N27" s="492">
        <f t="shared" si="3"/>
        <v>-0.2857142857142857</v>
      </c>
      <c r="O27" s="71">
        <v>25000000</v>
      </c>
      <c r="P27" s="468">
        <f t="shared" si="4"/>
        <v>9.9484830808316228E-4</v>
      </c>
      <c r="Q27" s="492">
        <f t="shared" si="5"/>
        <v>-0.16666666666666663</v>
      </c>
    </row>
    <row r="28" spans="1:17" ht="16.5" customHeight="1" thickBot="1" x14ac:dyDescent="0.25">
      <c r="A28" s="52"/>
      <c r="B28" s="53"/>
      <c r="C28" s="507" t="s">
        <v>21</v>
      </c>
      <c r="D28" s="508"/>
      <c r="E28" s="508"/>
      <c r="F28" s="508"/>
      <c r="G28" s="508"/>
      <c r="H28" s="54">
        <f>SUM(H22:H27)</f>
        <v>1948676600</v>
      </c>
      <c r="I28" s="54">
        <f>SUM(I22:I27)</f>
        <v>2343310200</v>
      </c>
      <c r="J28" s="459">
        <f t="shared" si="0"/>
        <v>0.11632298707144423</v>
      </c>
      <c r="K28" s="460">
        <f t="shared" si="1"/>
        <v>0.20251364438819652</v>
      </c>
      <c r="L28" s="55">
        <f>SUM(L22:L27)</f>
        <v>2267000000</v>
      </c>
      <c r="M28" s="459">
        <f>L28/$L$57</f>
        <v>9.3498187851200065E-2</v>
      </c>
      <c r="N28" s="487">
        <f t="shared" si="3"/>
        <v>-3.2565129448077323E-2</v>
      </c>
      <c r="O28" s="56">
        <f>SUM(O22:O27)</f>
        <v>2304914000</v>
      </c>
      <c r="P28" s="459">
        <f t="shared" si="4"/>
        <v>9.1721591727087742E-2</v>
      </c>
      <c r="Q28" s="487">
        <f t="shared" si="5"/>
        <v>1.6724305249228077E-2</v>
      </c>
    </row>
    <row r="29" spans="1:17" ht="14.25" x14ac:dyDescent="0.2">
      <c r="A29" s="33"/>
      <c r="B29" s="34"/>
      <c r="C29" s="35"/>
      <c r="D29" s="5"/>
      <c r="E29" s="5"/>
      <c r="F29" s="5"/>
      <c r="G29" s="5"/>
      <c r="H29" s="57"/>
      <c r="I29" s="57"/>
      <c r="J29" s="461"/>
      <c r="K29" s="463"/>
      <c r="L29" s="58"/>
      <c r="M29" s="461"/>
      <c r="N29" s="489"/>
      <c r="O29" s="59"/>
      <c r="P29" s="461"/>
      <c r="Q29" s="489"/>
    </row>
    <row r="30" spans="1:17" ht="15" x14ac:dyDescent="0.2">
      <c r="A30" s="33"/>
      <c r="B30" s="34"/>
      <c r="C30" s="39" t="s">
        <v>22</v>
      </c>
      <c r="D30" s="5"/>
      <c r="E30" s="5"/>
      <c r="F30" s="5"/>
      <c r="G30" s="5"/>
      <c r="H30" s="57"/>
      <c r="I30" s="57"/>
      <c r="J30" s="463"/>
      <c r="K30" s="463"/>
      <c r="L30" s="58"/>
      <c r="M30" s="463"/>
      <c r="N30" s="489"/>
      <c r="O30" s="59"/>
      <c r="P30" s="463"/>
      <c r="Q30" s="489"/>
    </row>
    <row r="31" spans="1:17" ht="14.25" x14ac:dyDescent="0.2">
      <c r="A31" s="72" t="s">
        <v>13</v>
      </c>
      <c r="B31" s="73" t="s">
        <v>17</v>
      </c>
      <c r="C31" s="503" t="s">
        <v>23</v>
      </c>
      <c r="D31" s="504"/>
      <c r="E31" s="504"/>
      <c r="F31" s="504"/>
      <c r="G31" s="504"/>
      <c r="H31" s="65">
        <f>SUM(H32:H34)</f>
        <v>1150000000</v>
      </c>
      <c r="I31" s="65">
        <f>SUM(I32:I34)</f>
        <v>1185000000</v>
      </c>
      <c r="J31" s="466">
        <f>I31/$I$56</f>
        <v>5.8823940458101284E-2</v>
      </c>
      <c r="K31" s="467">
        <f>I31/H31-1</f>
        <v>3.0434782608695699E-2</v>
      </c>
      <c r="L31" s="66">
        <f>SUM(L32:L34)</f>
        <v>1235000000</v>
      </c>
      <c r="M31" s="466">
        <f>L31/$L$56</f>
        <v>5.093527216419589E-2</v>
      </c>
      <c r="N31" s="493">
        <f>L31/I31-1</f>
        <v>4.2194092827004148E-2</v>
      </c>
      <c r="O31" s="67">
        <f>SUM(O32:O34)</f>
        <v>1195000000</v>
      </c>
      <c r="P31" s="466">
        <f>O31/$O$56</f>
        <v>4.7553749126375153E-2</v>
      </c>
      <c r="Q31" s="493">
        <f>O31/L31-1</f>
        <v>-3.2388663967611309E-2</v>
      </c>
    </row>
    <row r="32" spans="1:17" ht="14.25" x14ac:dyDescent="0.2">
      <c r="A32" s="63" t="s">
        <v>13</v>
      </c>
      <c r="B32" s="64"/>
      <c r="C32" s="73" t="s">
        <v>24</v>
      </c>
      <c r="D32" s="74" t="s">
        <v>25</v>
      </c>
      <c r="E32" s="34"/>
      <c r="F32" s="34"/>
      <c r="G32" s="34"/>
      <c r="H32" s="75">
        <v>1035000000</v>
      </c>
      <c r="I32" s="75">
        <v>1035000000</v>
      </c>
      <c r="J32" s="466">
        <f>I32/$I$56</f>
        <v>5.13778720456834E-2</v>
      </c>
      <c r="K32" s="467">
        <f>I32/H32-1</f>
        <v>0</v>
      </c>
      <c r="L32" s="76">
        <v>1035000000</v>
      </c>
      <c r="M32" s="466">
        <f>L32/$L$56</f>
        <v>4.2686645093071046E-2</v>
      </c>
      <c r="N32" s="493">
        <f>L32/I32-1</f>
        <v>0</v>
      </c>
      <c r="O32" s="77">
        <v>1035000000</v>
      </c>
      <c r="P32" s="466">
        <f>O32/$O$56</f>
        <v>4.1186719954642917E-2</v>
      </c>
      <c r="Q32" s="493">
        <f>O32/L32-1</f>
        <v>0</v>
      </c>
    </row>
    <row r="33" spans="1:17" ht="14.25" x14ac:dyDescent="0.2">
      <c r="A33" s="63"/>
      <c r="B33" s="64" t="s">
        <v>17</v>
      </c>
      <c r="C33" s="97"/>
      <c r="D33" s="79" t="s">
        <v>26</v>
      </c>
      <c r="E33" s="80"/>
      <c r="F33" s="80"/>
      <c r="G33" s="81"/>
      <c r="H33" s="82">
        <v>115000000</v>
      </c>
      <c r="I33" s="83">
        <v>150000000</v>
      </c>
      <c r="J33" s="466">
        <f>I33/$I$56</f>
        <v>7.4460684124178847E-3</v>
      </c>
      <c r="K33" s="467">
        <f>I33/H33-1</f>
        <v>0.30434782608695654</v>
      </c>
      <c r="L33" s="84">
        <v>150000000</v>
      </c>
      <c r="M33" s="466">
        <f>L33/$L$56</f>
        <v>6.1864703033436301E-3</v>
      </c>
      <c r="N33" s="493">
        <f>L33/I33-1</f>
        <v>0</v>
      </c>
      <c r="O33" s="85">
        <v>160000000</v>
      </c>
      <c r="P33" s="466">
        <f>O33/$O$56</f>
        <v>6.3670291717322375E-3</v>
      </c>
      <c r="Q33" s="493">
        <f>O33/L33-1</f>
        <v>6.6666666666666652E-2</v>
      </c>
    </row>
    <row r="34" spans="1:17" ht="11.25" customHeight="1" x14ac:dyDescent="0.2">
      <c r="A34" s="63"/>
      <c r="B34" s="64" t="s">
        <v>17</v>
      </c>
      <c r="C34" s="78"/>
      <c r="D34" s="79" t="s">
        <v>189</v>
      </c>
      <c r="E34" s="80"/>
      <c r="F34" s="80"/>
      <c r="G34" s="81"/>
      <c r="H34" s="82"/>
      <c r="I34" s="83"/>
      <c r="J34" s="466"/>
      <c r="K34" s="467"/>
      <c r="L34" s="84">
        <v>50000000</v>
      </c>
      <c r="M34" s="466"/>
      <c r="N34" s="493"/>
      <c r="O34" s="85"/>
      <c r="P34" s="466"/>
      <c r="Q34" s="493"/>
    </row>
    <row r="35" spans="1:17" ht="15.75" thickBot="1" x14ac:dyDescent="0.25">
      <c r="A35" s="52"/>
      <c r="B35" s="53"/>
      <c r="C35" s="509" t="s">
        <v>27</v>
      </c>
      <c r="D35" s="510"/>
      <c r="E35" s="510"/>
      <c r="F35" s="510"/>
      <c r="G35" s="510"/>
      <c r="H35" s="54">
        <f>SUM(H31)</f>
        <v>1150000000</v>
      </c>
      <c r="I35" s="54">
        <f>SUM(I31)</f>
        <v>1185000000</v>
      </c>
      <c r="J35" s="459">
        <f>I35/$I$56</f>
        <v>5.8823940458101284E-2</v>
      </c>
      <c r="K35" s="460">
        <f>I35/H35-1</f>
        <v>3.0434782608695699E-2</v>
      </c>
      <c r="L35" s="55">
        <f>SUM(L31)</f>
        <v>1235000000</v>
      </c>
      <c r="M35" s="459">
        <f>L35/$L$57</f>
        <v>5.093527216419589E-2</v>
      </c>
      <c r="N35" s="487">
        <f>L35/I35-1</f>
        <v>4.2194092827004148E-2</v>
      </c>
      <c r="O35" s="56">
        <f>SUM(O31)</f>
        <v>1195000000</v>
      </c>
      <c r="P35" s="459">
        <f>O35/$O$56</f>
        <v>4.7553749126375153E-2</v>
      </c>
      <c r="Q35" s="487">
        <f>O35/L35-1</f>
        <v>-3.2388663967611309E-2</v>
      </c>
    </row>
    <row r="36" spans="1:17" ht="14.25" x14ac:dyDescent="0.2">
      <c r="A36" s="33"/>
      <c r="B36" s="34"/>
      <c r="C36" s="35"/>
      <c r="D36" s="5"/>
      <c r="E36" s="5"/>
      <c r="F36" s="5"/>
      <c r="G36" s="5"/>
      <c r="H36" s="57"/>
      <c r="I36" s="57"/>
      <c r="J36" s="461"/>
      <c r="K36" s="463"/>
      <c r="L36" s="58"/>
      <c r="M36" s="461"/>
      <c r="N36" s="489"/>
      <c r="O36" s="59"/>
      <c r="P36" s="461"/>
      <c r="Q36" s="489"/>
    </row>
    <row r="37" spans="1:17" ht="15.75" thickBot="1" x14ac:dyDescent="0.25">
      <c r="A37" s="86"/>
      <c r="B37" s="87"/>
      <c r="C37" s="39" t="s">
        <v>28</v>
      </c>
      <c r="D37" s="5"/>
      <c r="E37" s="5"/>
      <c r="F37" s="5"/>
      <c r="G37" s="5"/>
      <c r="H37" s="57"/>
      <c r="I37" s="57"/>
      <c r="J37" s="463"/>
      <c r="K37" s="463"/>
      <c r="L37" s="58"/>
      <c r="M37" s="463"/>
      <c r="N37" s="489"/>
      <c r="O37" s="59"/>
      <c r="P37" s="463"/>
      <c r="Q37" s="489"/>
    </row>
    <row r="38" spans="1:17" ht="15" thickBot="1" x14ac:dyDescent="0.25">
      <c r="A38" s="88" t="s">
        <v>13</v>
      </c>
      <c r="B38" s="89" t="s">
        <v>17</v>
      </c>
      <c r="C38" s="90" t="s">
        <v>29</v>
      </c>
      <c r="D38" s="91"/>
      <c r="E38" s="91"/>
      <c r="F38" s="91"/>
      <c r="G38" s="91"/>
      <c r="H38" s="92">
        <f>SUM(H39:H40)</f>
        <v>260000000</v>
      </c>
      <c r="I38" s="92">
        <f>SUM(I39:I40)</f>
        <v>260000000</v>
      </c>
      <c r="J38" s="469">
        <f>I38/$I$56</f>
        <v>1.2906518581524333E-2</v>
      </c>
      <c r="K38" s="470">
        <f>I38/H38-1</f>
        <v>0</v>
      </c>
      <c r="L38" s="93">
        <f>SUM(L39:L40)</f>
        <v>260000000</v>
      </c>
      <c r="M38" s="469">
        <f>L38/$L$56</f>
        <v>1.0723215192462292E-2</v>
      </c>
      <c r="N38" s="494">
        <f>L38/I38-1</f>
        <v>0</v>
      </c>
      <c r="O38" s="94">
        <f>SUM(O39:O40)</f>
        <v>260000000</v>
      </c>
      <c r="P38" s="469">
        <f>O38/$L$56</f>
        <v>1.0723215192462292E-2</v>
      </c>
      <c r="Q38" s="494">
        <f>O38/L38-1</f>
        <v>0</v>
      </c>
    </row>
    <row r="39" spans="1:17" ht="14.25" x14ac:dyDescent="0.2">
      <c r="A39" s="95" t="s">
        <v>13</v>
      </c>
      <c r="B39" s="96"/>
      <c r="C39" s="97"/>
      <c r="D39" s="79" t="s">
        <v>30</v>
      </c>
      <c r="E39" s="80"/>
      <c r="F39" s="80"/>
      <c r="G39" s="81"/>
      <c r="H39" s="98">
        <v>10000000</v>
      </c>
      <c r="I39" s="65">
        <v>10000000</v>
      </c>
      <c r="J39" s="466">
        <f>I39/$I$56</f>
        <v>4.9640456082785897E-4</v>
      </c>
      <c r="K39" s="467">
        <f t="shared" ref="K39:K55" si="6">I39/H39-1</f>
        <v>0</v>
      </c>
      <c r="L39" s="66">
        <v>10000000</v>
      </c>
      <c r="M39" s="466">
        <f>L39/$L$56</f>
        <v>4.12431353556242E-4</v>
      </c>
      <c r="N39" s="493">
        <f>L39/I39-1</f>
        <v>0</v>
      </c>
      <c r="O39" s="67">
        <v>10000000</v>
      </c>
      <c r="P39" s="466">
        <f>O39/$O$56</f>
        <v>3.9793932323326485E-4</v>
      </c>
      <c r="Q39" s="493">
        <f>O39/L39-1</f>
        <v>0</v>
      </c>
    </row>
    <row r="40" spans="1:17" ht="15" thickBot="1" x14ac:dyDescent="0.25">
      <c r="A40" s="99" t="s">
        <v>13</v>
      </c>
      <c r="B40" s="96"/>
      <c r="C40" s="97"/>
      <c r="D40" s="96" t="s">
        <v>31</v>
      </c>
      <c r="E40" s="100"/>
      <c r="F40" s="100"/>
      <c r="G40" s="101"/>
      <c r="H40" s="98">
        <v>250000000</v>
      </c>
      <c r="I40" s="65">
        <v>250000000</v>
      </c>
      <c r="J40" s="466">
        <f>I40/$I$56</f>
        <v>1.2410114020696474E-2</v>
      </c>
      <c r="K40" s="467">
        <f t="shared" si="6"/>
        <v>0</v>
      </c>
      <c r="L40" s="66">
        <v>250000000</v>
      </c>
      <c r="M40" s="466">
        <f>L40/$L$56</f>
        <v>1.0310783838906051E-2</v>
      </c>
      <c r="N40" s="493">
        <f>L40/I40-1</f>
        <v>0</v>
      </c>
      <c r="O40" s="67">
        <v>250000000</v>
      </c>
      <c r="P40" s="466">
        <f>O40/$O$56</f>
        <v>9.9484830808316219E-3</v>
      </c>
      <c r="Q40" s="493">
        <f>O40/L40-1</f>
        <v>0</v>
      </c>
    </row>
    <row r="41" spans="1:17" ht="15" thickBot="1" x14ac:dyDescent="0.25">
      <c r="A41" s="102"/>
      <c r="B41" s="103"/>
      <c r="C41" s="90" t="s">
        <v>32</v>
      </c>
      <c r="D41" s="91"/>
      <c r="E41" s="91"/>
      <c r="F41" s="91"/>
      <c r="G41" s="91"/>
      <c r="H41" s="104">
        <f>SUM(H42:H54)</f>
        <v>600159400</v>
      </c>
      <c r="I41" s="104">
        <f>SUM(I42:I54)</f>
        <v>855125800</v>
      </c>
      <c r="J41" s="469">
        <f>I41/$I$56</f>
        <v>4.2448834720157154E-2</v>
      </c>
      <c r="K41" s="470">
        <f t="shared" si="6"/>
        <v>0.42483113652806237</v>
      </c>
      <c r="L41" s="105">
        <f>SUM(L42:L54)</f>
        <v>480400000</v>
      </c>
      <c r="M41" s="469">
        <f>L41/$L$56</f>
        <v>1.9813202224841866E-2</v>
      </c>
      <c r="N41" s="494">
        <f>L41/I41-1</f>
        <v>-0.43821131346990116</v>
      </c>
      <c r="O41" s="106">
        <f>SUM(O42:O50)</f>
        <v>252686000</v>
      </c>
      <c r="P41" s="469">
        <f>O41/$O$56</f>
        <v>1.0055369583052077E-2</v>
      </c>
      <c r="Q41" s="494">
        <f>O41/L41-1</f>
        <v>-0.47400915903413821</v>
      </c>
    </row>
    <row r="42" spans="1:17" ht="14.25" x14ac:dyDescent="0.2">
      <c r="A42" s="107" t="s">
        <v>13</v>
      </c>
      <c r="B42" s="74" t="s">
        <v>17</v>
      </c>
      <c r="C42" s="97" t="s">
        <v>33</v>
      </c>
      <c r="D42" s="108" t="s">
        <v>34</v>
      </c>
      <c r="E42" s="108"/>
      <c r="F42" s="108"/>
      <c r="G42" s="108"/>
      <c r="H42" s="109"/>
      <c r="I42" s="109"/>
      <c r="J42" s="471"/>
      <c r="K42" s="472"/>
      <c r="L42" s="110"/>
      <c r="M42" s="471"/>
      <c r="N42" s="495"/>
      <c r="O42" s="111"/>
      <c r="P42" s="471"/>
      <c r="Q42" s="495"/>
    </row>
    <row r="43" spans="1:17" ht="14.25" x14ac:dyDescent="0.2">
      <c r="A43" s="63" t="s">
        <v>13</v>
      </c>
      <c r="B43" s="74"/>
      <c r="C43" s="97"/>
      <c r="D43" s="73" t="s">
        <v>24</v>
      </c>
      <c r="E43" s="100" t="s">
        <v>35</v>
      </c>
      <c r="F43" s="108"/>
      <c r="G43" s="108"/>
      <c r="H43" s="112">
        <v>60000000</v>
      </c>
      <c r="I43" s="112">
        <v>80000000</v>
      </c>
      <c r="J43" s="473">
        <f>I43/$I$56</f>
        <v>3.9712364866228717E-3</v>
      </c>
      <c r="K43" s="474">
        <f t="shared" si="6"/>
        <v>0.33333333333333326</v>
      </c>
      <c r="L43" s="66">
        <v>86690000</v>
      </c>
      <c r="M43" s="473">
        <f>L43/$L$56</f>
        <v>3.5753674039790619E-3</v>
      </c>
      <c r="N43" s="493">
        <f>L43/I43-1</f>
        <v>8.362500000000006E-2</v>
      </c>
      <c r="O43" s="67">
        <v>86690000</v>
      </c>
      <c r="P43" s="473">
        <f>O43/$O$56</f>
        <v>3.4497359931091732E-3</v>
      </c>
      <c r="Q43" s="493">
        <f>O43/L43-1</f>
        <v>0</v>
      </c>
    </row>
    <row r="44" spans="1:17" ht="14.25" x14ac:dyDescent="0.2">
      <c r="A44" s="107" t="s">
        <v>13</v>
      </c>
      <c r="B44" s="74"/>
      <c r="C44" s="97"/>
      <c r="D44" s="97"/>
      <c r="E44" s="100" t="s">
        <v>36</v>
      </c>
      <c r="F44" s="108"/>
      <c r="G44" s="108"/>
      <c r="H44" s="112">
        <v>22000000</v>
      </c>
      <c r="I44" s="112">
        <v>22000000</v>
      </c>
      <c r="J44" s="473">
        <f>I44/$I$56</f>
        <v>1.0920900338212897E-3</v>
      </c>
      <c r="K44" s="474">
        <f t="shared" si="6"/>
        <v>0</v>
      </c>
      <c r="L44" s="66">
        <v>22000000</v>
      </c>
      <c r="M44" s="473">
        <f>L44/$L$56</f>
        <v>9.0734897782373245E-4</v>
      </c>
      <c r="N44" s="493">
        <f>L44/I44-1</f>
        <v>0</v>
      </c>
      <c r="O44" s="67">
        <v>22000000</v>
      </c>
      <c r="P44" s="473">
        <f>O44/$O$56</f>
        <v>8.7546651111318268E-4</v>
      </c>
      <c r="Q44" s="493">
        <f>O44/L44-1</f>
        <v>0</v>
      </c>
    </row>
    <row r="45" spans="1:17" ht="14.25" x14ac:dyDescent="0.2">
      <c r="A45" s="107" t="s">
        <v>13</v>
      </c>
      <c r="B45" s="74"/>
      <c r="C45" s="97"/>
      <c r="D45" s="97"/>
      <c r="E45" s="108" t="s">
        <v>37</v>
      </c>
      <c r="F45" s="108"/>
      <c r="G45" s="108"/>
      <c r="H45" s="109"/>
      <c r="I45" s="109">
        <v>8000000</v>
      </c>
      <c r="J45" s="471"/>
      <c r="K45" s="474"/>
      <c r="L45" s="113">
        <v>8000000</v>
      </c>
      <c r="M45" s="471"/>
      <c r="N45" s="493"/>
      <c r="O45" s="114"/>
      <c r="P45" s="471"/>
      <c r="Q45" s="493"/>
    </row>
    <row r="46" spans="1:17" ht="14.25" x14ac:dyDescent="0.2">
      <c r="A46" s="107"/>
      <c r="B46" s="74"/>
      <c r="C46" s="97"/>
      <c r="D46" s="97"/>
      <c r="E46" s="108" t="s">
        <v>38</v>
      </c>
      <c r="F46" s="108"/>
      <c r="G46" s="108"/>
      <c r="H46" s="109">
        <v>100000000</v>
      </c>
      <c r="I46" s="109"/>
      <c r="J46" s="471"/>
      <c r="K46" s="474"/>
      <c r="L46" s="113"/>
      <c r="M46" s="471"/>
      <c r="N46" s="493"/>
      <c r="O46" s="114"/>
      <c r="P46" s="471"/>
      <c r="Q46" s="493"/>
    </row>
    <row r="47" spans="1:17" ht="29.25" customHeight="1" x14ac:dyDescent="0.2">
      <c r="A47" s="107" t="s">
        <v>13</v>
      </c>
      <c r="B47" s="74"/>
      <c r="C47" s="97"/>
      <c r="D47" s="97"/>
      <c r="E47" s="522" t="s">
        <v>223</v>
      </c>
      <c r="F47" s="523"/>
      <c r="G47" s="524"/>
      <c r="H47" s="109">
        <v>260000000</v>
      </c>
      <c r="I47" s="109">
        <v>165000000</v>
      </c>
      <c r="J47" s="471">
        <f>I47/$I$56</f>
        <v>8.1906752536596728E-3</v>
      </c>
      <c r="K47" s="474">
        <f t="shared" si="6"/>
        <v>-0.36538461538461542</v>
      </c>
      <c r="L47" s="113">
        <v>85000000</v>
      </c>
      <c r="M47" s="471">
        <f>L47/$L$56</f>
        <v>3.505666505228057E-3</v>
      </c>
      <c r="N47" s="493">
        <f>L47/I47-1</f>
        <v>-0.48484848484848486</v>
      </c>
      <c r="O47" s="114">
        <v>30000000</v>
      </c>
      <c r="P47" s="471">
        <f>O47/$O$56</f>
        <v>1.1938179696997946E-3</v>
      </c>
      <c r="Q47" s="493">
        <f>O47/L47-1</f>
        <v>-0.64705882352941169</v>
      </c>
    </row>
    <row r="48" spans="1:17" ht="14.25" x14ac:dyDescent="0.2">
      <c r="A48" s="107"/>
      <c r="B48" s="74" t="s">
        <v>17</v>
      </c>
      <c r="C48" s="97"/>
      <c r="D48" s="97"/>
      <c r="E48" s="100" t="s">
        <v>224</v>
      </c>
      <c r="F48" s="108"/>
      <c r="G48" s="108"/>
      <c r="H48" s="112">
        <v>8000000</v>
      </c>
      <c r="I48" s="112">
        <v>8000000</v>
      </c>
      <c r="J48" s="473">
        <f>I48/$I$56</f>
        <v>3.9712364866228717E-4</v>
      </c>
      <c r="K48" s="474">
        <f t="shared" si="6"/>
        <v>0</v>
      </c>
      <c r="L48" s="66">
        <v>8000000</v>
      </c>
      <c r="M48" s="473">
        <f>L48/$L$56</f>
        <v>3.2994508284499361E-4</v>
      </c>
      <c r="N48" s="493">
        <f>L48/I48-1</f>
        <v>0</v>
      </c>
      <c r="O48" s="67">
        <v>8000000</v>
      </c>
      <c r="P48" s="473">
        <f>O48/$O$56</f>
        <v>3.1835145858661191E-4</v>
      </c>
      <c r="Q48" s="493">
        <f>O48/L48-1</f>
        <v>0</v>
      </c>
    </row>
    <row r="49" spans="1:17" ht="14.25" x14ac:dyDescent="0.2">
      <c r="A49" s="107"/>
      <c r="B49" s="74" t="s">
        <v>17</v>
      </c>
      <c r="C49" s="97"/>
      <c r="D49" s="97"/>
      <c r="E49" s="100" t="s">
        <v>225</v>
      </c>
      <c r="F49" s="100"/>
      <c r="G49" s="100"/>
      <c r="H49" s="112">
        <v>23000000</v>
      </c>
      <c r="I49" s="112">
        <v>23000000</v>
      </c>
      <c r="J49" s="473">
        <f>I49/$I$56</f>
        <v>1.1417304899040755E-3</v>
      </c>
      <c r="K49" s="474">
        <f t="shared" si="6"/>
        <v>0</v>
      </c>
      <c r="L49" s="66">
        <v>24000000</v>
      </c>
      <c r="M49" s="473">
        <f>L49/$L$56</f>
        <v>9.898352485349809E-4</v>
      </c>
      <c r="N49" s="493">
        <f>L49/I49-1</f>
        <v>4.3478260869565188E-2</v>
      </c>
      <c r="O49" s="67">
        <v>24000000</v>
      </c>
      <c r="P49" s="473">
        <f>O49/$O$56</f>
        <v>9.5505437575983568E-4</v>
      </c>
      <c r="Q49" s="493">
        <f>O49/L49-1</f>
        <v>0</v>
      </c>
    </row>
    <row r="50" spans="1:17" ht="14.25" x14ac:dyDescent="0.2">
      <c r="A50" s="107" t="s">
        <v>13</v>
      </c>
      <c r="B50" s="74" t="s">
        <v>17</v>
      </c>
      <c r="C50" s="97"/>
      <c r="D50" s="97"/>
      <c r="E50" s="115" t="s">
        <v>39</v>
      </c>
      <c r="F50" s="115"/>
      <c r="G50" s="115"/>
      <c r="H50" s="109">
        <v>17000000</v>
      </c>
      <c r="I50" s="109">
        <v>537600519.35603809</v>
      </c>
      <c r="J50" s="471">
        <f>I50/$I$56</f>
        <v>2.6686734971176299E-2</v>
      </c>
      <c r="K50" s="472">
        <f t="shared" si="6"/>
        <v>30.623559962119888</v>
      </c>
      <c r="L50" s="113">
        <v>216710000</v>
      </c>
      <c r="M50" s="473">
        <f>L50/$L$56</f>
        <v>8.9377998629173207E-3</v>
      </c>
      <c r="N50" s="493">
        <f>L50/I50-1</f>
        <v>-0.59689399061670378</v>
      </c>
      <c r="O50" s="114">
        <v>81996000</v>
      </c>
      <c r="P50" s="473">
        <f>O50/$O$56</f>
        <v>3.2629432747834784E-3</v>
      </c>
      <c r="Q50" s="493">
        <f>O50/L50-1</f>
        <v>-0.62163259655761149</v>
      </c>
    </row>
    <row r="51" spans="1:17" ht="14.25" x14ac:dyDescent="0.2">
      <c r="A51" s="107" t="s">
        <v>13</v>
      </c>
      <c r="B51" s="74"/>
      <c r="C51" s="511" t="s">
        <v>226</v>
      </c>
      <c r="D51" s="512"/>
      <c r="E51" s="512"/>
      <c r="F51" s="512"/>
      <c r="G51" s="513"/>
      <c r="H51" s="109"/>
      <c r="I51" s="109"/>
      <c r="J51" s="471"/>
      <c r="K51" s="474"/>
      <c r="L51" s="113"/>
      <c r="M51" s="471"/>
      <c r="N51" s="493"/>
      <c r="O51" s="114">
        <v>100000000</v>
      </c>
      <c r="P51" s="471"/>
      <c r="Q51" s="493"/>
    </row>
    <row r="52" spans="1:17" ht="14.25" x14ac:dyDescent="0.2">
      <c r="A52" s="107" t="s">
        <v>13</v>
      </c>
      <c r="B52" s="74"/>
      <c r="C52" s="514" t="s">
        <v>227</v>
      </c>
      <c r="D52" s="515"/>
      <c r="E52" s="515"/>
      <c r="F52" s="515"/>
      <c r="G52" s="516"/>
      <c r="H52" s="109"/>
      <c r="I52" s="109">
        <v>11525280.643961906</v>
      </c>
      <c r="J52" s="471"/>
      <c r="K52" s="472"/>
      <c r="L52" s="113">
        <v>30000000</v>
      </c>
      <c r="M52" s="473"/>
      <c r="N52" s="493"/>
      <c r="O52" s="114">
        <v>38000000</v>
      </c>
      <c r="P52" s="473"/>
      <c r="Q52" s="493"/>
    </row>
    <row r="53" spans="1:17" ht="14.25" x14ac:dyDescent="0.2">
      <c r="A53" s="107"/>
      <c r="B53" s="74"/>
      <c r="C53" s="306" t="s">
        <v>40</v>
      </c>
      <c r="D53" s="307"/>
      <c r="E53" s="307"/>
      <c r="F53" s="307"/>
      <c r="G53" s="308"/>
      <c r="H53" s="109">
        <v>105159400</v>
      </c>
      <c r="I53" s="109"/>
      <c r="J53" s="471"/>
      <c r="K53" s="472"/>
      <c r="L53" s="113"/>
      <c r="M53" s="473"/>
      <c r="N53" s="493"/>
      <c r="O53" s="114"/>
      <c r="P53" s="473"/>
      <c r="Q53" s="493"/>
    </row>
    <row r="54" spans="1:17" ht="15" thickBot="1" x14ac:dyDescent="0.25">
      <c r="A54" s="116"/>
      <c r="B54" s="117"/>
      <c r="C54" s="517" t="s">
        <v>41</v>
      </c>
      <c r="D54" s="518"/>
      <c r="E54" s="518"/>
      <c r="F54" s="518"/>
      <c r="G54" s="519"/>
      <c r="H54" s="118">
        <v>5000000</v>
      </c>
      <c r="I54" s="118"/>
      <c r="J54" s="475"/>
      <c r="K54" s="476"/>
      <c r="L54" s="119"/>
      <c r="M54" s="496"/>
      <c r="N54" s="485"/>
      <c r="O54" s="120"/>
      <c r="P54" s="496"/>
      <c r="Q54" s="485"/>
    </row>
    <row r="55" spans="1:17" ht="25.5" customHeight="1" thickBot="1" x14ac:dyDescent="0.25">
      <c r="A55" s="121"/>
      <c r="B55" s="122"/>
      <c r="C55" s="123" t="s">
        <v>42</v>
      </c>
      <c r="D55" s="124"/>
      <c r="E55" s="124"/>
      <c r="F55" s="124"/>
      <c r="G55" s="124"/>
      <c r="H55" s="125">
        <f>+H38+H41</f>
        <v>860159400</v>
      </c>
      <c r="I55" s="125">
        <f>+I38+I41</f>
        <v>1115125800</v>
      </c>
      <c r="J55" s="477">
        <f>I55/$I$56</f>
        <v>5.5355353301681488E-2</v>
      </c>
      <c r="K55" s="478">
        <f t="shared" si="6"/>
        <v>0.29641761747880691</v>
      </c>
      <c r="L55" s="128">
        <f>+L38+L41</f>
        <v>740400000</v>
      </c>
      <c r="M55" s="477">
        <f>L55/$L$57</f>
        <v>3.053641741730416E-2</v>
      </c>
      <c r="N55" s="497">
        <f>L55/I55-1</f>
        <v>-0.33603903703062021</v>
      </c>
      <c r="O55" s="130">
        <f>+O38+O41+O51+O52</f>
        <v>650686000</v>
      </c>
      <c r="P55" s="477">
        <f>O55/$O$56</f>
        <v>2.5893354647736018E-2</v>
      </c>
      <c r="Q55" s="497">
        <f>O55/L55-1</f>
        <v>-0.12116963803349545</v>
      </c>
    </row>
    <row r="56" spans="1:17" ht="15" thickBot="1" x14ac:dyDescent="0.25">
      <c r="A56" s="318"/>
      <c r="B56" s="319"/>
      <c r="C56" s="320"/>
      <c r="D56" s="320"/>
      <c r="E56" s="320"/>
      <c r="F56" s="320"/>
      <c r="G56" s="320"/>
      <c r="H56" s="321">
        <v>19907272</v>
      </c>
      <c r="I56" s="321">
        <v>20144859232</v>
      </c>
      <c r="J56" s="479">
        <f>I56/$I$56</f>
        <v>1</v>
      </c>
      <c r="K56" s="480"/>
      <c r="L56" s="322">
        <f>L57</f>
        <v>24246459232</v>
      </c>
      <c r="M56" s="479"/>
      <c r="N56" s="498"/>
      <c r="O56" s="323">
        <f>O57</f>
        <v>25129459232</v>
      </c>
      <c r="P56" s="479"/>
      <c r="Q56" s="498"/>
    </row>
    <row r="57" spans="1:17" ht="16.5" thickBot="1" x14ac:dyDescent="0.25">
      <c r="A57" s="414"/>
      <c r="B57" s="415"/>
      <c r="C57" s="416" t="s">
        <v>228</v>
      </c>
      <c r="D57" s="417"/>
      <c r="E57" s="417"/>
      <c r="F57" s="417"/>
      <c r="G57" s="418"/>
      <c r="H57" s="153">
        <f>+H19+H28+H35+H55</f>
        <v>20144859232</v>
      </c>
      <c r="I57" s="153">
        <f>+I19+I28+I35+I55</f>
        <v>22829459232</v>
      </c>
      <c r="J57" s="477">
        <f>I57/$I$56</f>
        <v>1.1332647683998469</v>
      </c>
      <c r="K57" s="478">
        <f>I57/H57-1</f>
        <v>0.13326476839984691</v>
      </c>
      <c r="L57" s="419">
        <f>+L19+L28+L35+L55</f>
        <v>24246459232</v>
      </c>
      <c r="M57" s="477">
        <f>L57/$L$57</f>
        <v>1</v>
      </c>
      <c r="N57" s="497">
        <f>L57/I57-1</f>
        <v>6.2068925312685153E-2</v>
      </c>
      <c r="O57" s="420">
        <f>+O19+O28+O35+O55</f>
        <v>25129459232</v>
      </c>
      <c r="P57" s="477">
        <f>P19+P28+P35+P55</f>
        <v>0.99999999999999989</v>
      </c>
      <c r="Q57" s="497">
        <f>O57/L57-1</f>
        <v>3.6417688519016167E-2</v>
      </c>
    </row>
    <row r="58" spans="1:17" ht="15.75" thickBot="1" x14ac:dyDescent="0.3">
      <c r="A58"/>
      <c r="B58"/>
      <c r="C58"/>
      <c r="D58"/>
      <c r="E58"/>
      <c r="F58"/>
      <c r="G58"/>
      <c r="H58"/>
      <c r="I58"/>
      <c r="J58" s="481"/>
      <c r="K58" s="481"/>
      <c r="L58"/>
      <c r="M58"/>
      <c r="N58"/>
      <c r="O58"/>
      <c r="P58" s="481"/>
      <c r="Q58" s="481"/>
    </row>
    <row r="59" spans="1:17" ht="15.75" x14ac:dyDescent="0.2">
      <c r="A59" s="421"/>
      <c r="B59" s="422"/>
      <c r="C59" s="423" t="s">
        <v>229</v>
      </c>
      <c r="D59" s="424"/>
      <c r="E59" s="424"/>
      <c r="F59" s="424"/>
      <c r="G59" s="424"/>
      <c r="H59" s="60"/>
      <c r="I59" s="60"/>
      <c r="J59" s="131"/>
      <c r="K59" s="425"/>
      <c r="L59" s="426"/>
      <c r="M59" s="131"/>
      <c r="N59" s="427"/>
      <c r="O59" s="428">
        <v>2245994748</v>
      </c>
      <c r="P59" s="131"/>
      <c r="Q59" s="427"/>
    </row>
    <row r="60" spans="1:17" ht="15.75" x14ac:dyDescent="0.2">
      <c r="A60" s="132"/>
      <c r="B60" s="133"/>
      <c r="C60" s="134" t="s">
        <v>230</v>
      </c>
      <c r="D60" s="135"/>
      <c r="E60" s="135"/>
      <c r="F60" s="135"/>
      <c r="G60" s="135"/>
      <c r="H60" s="65"/>
      <c r="I60" s="65"/>
      <c r="J60" s="136"/>
      <c r="K60" s="137"/>
      <c r="L60" s="139"/>
      <c r="M60" s="136"/>
      <c r="N60" s="138"/>
      <c r="O60" s="140">
        <v>36223000</v>
      </c>
      <c r="P60" s="136"/>
      <c r="Q60" s="138"/>
    </row>
    <row r="61" spans="1:17" ht="16.5" thickBot="1" x14ac:dyDescent="0.25">
      <c r="A61" s="141"/>
      <c r="B61" s="142"/>
      <c r="C61" s="143" t="s">
        <v>231</v>
      </c>
      <c r="D61" s="144"/>
      <c r="E61" s="144"/>
      <c r="F61" s="144"/>
      <c r="G61" s="144"/>
      <c r="H61" s="145"/>
      <c r="I61" s="145"/>
      <c r="J61" s="146"/>
      <c r="K61" s="147"/>
      <c r="L61" s="148"/>
      <c r="M61" s="146"/>
      <c r="N61" s="149"/>
      <c r="O61" s="150">
        <v>25129459232</v>
      </c>
      <c r="P61" s="146"/>
      <c r="Q61" s="149"/>
    </row>
    <row r="62" spans="1:17" ht="16.5" thickBot="1" x14ac:dyDescent="0.25">
      <c r="A62" s="151"/>
      <c r="B62" s="152"/>
      <c r="C62" s="520" t="s">
        <v>43</v>
      </c>
      <c r="D62" s="521"/>
      <c r="E62" s="521"/>
      <c r="F62" s="521"/>
      <c r="G62" s="521"/>
      <c r="H62" s="153"/>
      <c r="I62" s="153"/>
      <c r="J62" s="126"/>
      <c r="K62" s="127"/>
      <c r="L62" s="499">
        <f>L57</f>
        <v>24246459232</v>
      </c>
      <c r="M62" s="126"/>
      <c r="N62" s="129"/>
      <c r="O62" s="429">
        <f>SUM(O59:O61)</f>
        <v>27411676980</v>
      </c>
      <c r="P62" s="126"/>
      <c r="Q62" s="129"/>
    </row>
    <row r="63" spans="1:17" ht="15" x14ac:dyDescent="0.2">
      <c r="A63" s="154"/>
      <c r="B63" s="154"/>
      <c r="C63" s="154"/>
      <c r="D63" s="154"/>
      <c r="E63" s="154"/>
      <c r="F63" s="154"/>
      <c r="G63" s="154"/>
      <c r="H63" s="155"/>
      <c r="I63" s="156"/>
      <c r="J63" s="157"/>
      <c r="K63" s="158"/>
      <c r="L63" s="158"/>
      <c r="M63" s="157"/>
      <c r="N63" s="158"/>
      <c r="O63" s="158"/>
      <c r="P63" s="159"/>
      <c r="Q63" s="159"/>
    </row>
    <row r="64" spans="1:17" ht="15.75" x14ac:dyDescent="0.2">
      <c r="A64" s="154"/>
      <c r="B64" s="154"/>
      <c r="C64" s="324" t="s">
        <v>232</v>
      </c>
      <c r="D64" s="154"/>
      <c r="E64" s="154"/>
      <c r="F64" s="154"/>
      <c r="G64" s="154"/>
      <c r="H64" s="155"/>
      <c r="I64" s="156"/>
      <c r="J64" s="157"/>
      <c r="K64" s="158"/>
      <c r="L64" s="158"/>
      <c r="M64" s="157"/>
      <c r="N64" s="158"/>
      <c r="O64" s="158"/>
      <c r="P64" s="159"/>
      <c r="Q64" s="159"/>
    </row>
    <row r="65" spans="1:17" ht="15" x14ac:dyDescent="0.2">
      <c r="A65" s="154"/>
      <c r="B65" s="154"/>
      <c r="C65" s="502" t="s">
        <v>190</v>
      </c>
      <c r="D65" s="502"/>
      <c r="E65" s="502"/>
      <c r="F65" s="502"/>
      <c r="G65" s="502"/>
      <c r="H65" s="325"/>
      <c r="I65" s="326"/>
      <c r="J65" s="327"/>
      <c r="K65" s="328"/>
      <c r="L65" s="328"/>
      <c r="M65" s="327"/>
      <c r="N65" s="328"/>
      <c r="O65" s="328">
        <f>+O16+O17+O18+O22+O24+O26+O32+O39+O40+O43+O44+O51+O47+O48+O49+O52+223000</f>
        <v>24740686232</v>
      </c>
      <c r="P65" s="159"/>
      <c r="Q65" s="430"/>
    </row>
    <row r="66" spans="1:17" ht="33" customHeight="1" x14ac:dyDescent="0.2">
      <c r="A66" s="154"/>
      <c r="B66" s="154"/>
      <c r="C66" s="502" t="s">
        <v>191</v>
      </c>
      <c r="D66" s="502"/>
      <c r="E66" s="502"/>
      <c r="F66" s="502"/>
      <c r="G66" s="502"/>
      <c r="H66" s="325"/>
      <c r="I66" s="326"/>
      <c r="J66" s="327"/>
      <c r="K66" s="328"/>
      <c r="L66" s="328"/>
      <c r="M66" s="327"/>
      <c r="N66" s="328"/>
      <c r="O66" s="328">
        <f>+O23+O25+O27+O33+O59+36000000</f>
        <v>2588994748</v>
      </c>
      <c r="P66" s="159"/>
      <c r="Q66" s="159"/>
    </row>
    <row r="67" spans="1:17" ht="15" x14ac:dyDescent="0.2">
      <c r="A67" s="154"/>
      <c r="B67" s="154"/>
      <c r="C67" s="502" t="s">
        <v>233</v>
      </c>
      <c r="D67" s="502"/>
      <c r="E67" s="502"/>
      <c r="F67" s="502"/>
      <c r="G67" s="502"/>
      <c r="H67" s="325"/>
      <c r="I67" s="326"/>
      <c r="J67" s="327"/>
      <c r="K67" s="328"/>
      <c r="L67" s="328"/>
      <c r="M67" s="327"/>
      <c r="N67" s="328"/>
      <c r="O67" s="328">
        <f>+O50</f>
        <v>81996000</v>
      </c>
      <c r="P67" s="159"/>
      <c r="Q67" s="159"/>
    </row>
    <row r="68" spans="1:17" ht="15" x14ac:dyDescent="0.2">
      <c r="A68" s="154"/>
      <c r="B68" s="154"/>
      <c r="C68" s="431"/>
      <c r="D68" s="431"/>
      <c r="E68" s="431"/>
      <c r="F68" s="431"/>
      <c r="G68" s="431"/>
      <c r="H68" s="155"/>
      <c r="I68" s="156"/>
      <c r="J68" s="157"/>
      <c r="K68" s="158"/>
      <c r="L68" s="158"/>
      <c r="M68" s="157"/>
      <c r="N68" s="158"/>
      <c r="O68" s="158"/>
      <c r="P68" s="159"/>
      <c r="Q68" s="159"/>
    </row>
    <row r="69" spans="1:17" ht="16.5" x14ac:dyDescent="0.2">
      <c r="A69" s="160" t="s">
        <v>234</v>
      </c>
      <c r="B69" s="525" t="s">
        <v>44</v>
      </c>
      <c r="C69" s="525"/>
      <c r="D69" s="525"/>
      <c r="E69" s="525"/>
      <c r="F69" s="525"/>
      <c r="G69" s="525"/>
      <c r="H69" s="525"/>
      <c r="I69" s="525"/>
      <c r="J69" s="525"/>
      <c r="K69" s="525"/>
      <c r="L69" s="525"/>
      <c r="M69" s="525"/>
      <c r="N69" s="525"/>
      <c r="O69" s="525"/>
      <c r="P69" s="525"/>
      <c r="Q69" s="525"/>
    </row>
    <row r="70" spans="1:17" ht="16.5" x14ac:dyDescent="0.2">
      <c r="A70" s="160" t="s">
        <v>235</v>
      </c>
      <c r="B70" s="525" t="s">
        <v>236</v>
      </c>
      <c r="C70" s="525"/>
      <c r="D70" s="525"/>
      <c r="E70" s="525"/>
      <c r="F70" s="525"/>
      <c r="G70" s="525"/>
      <c r="H70" s="525"/>
      <c r="I70" s="525"/>
      <c r="J70" s="525"/>
      <c r="K70" s="525"/>
      <c r="L70" s="525"/>
      <c r="M70" s="525"/>
      <c r="N70" s="525"/>
      <c r="O70" s="525"/>
      <c r="P70" s="525"/>
      <c r="Q70" s="525"/>
    </row>
    <row r="71" spans="1:17" ht="39" customHeight="1" x14ac:dyDescent="0.2">
      <c r="A71" s="160" t="s">
        <v>237</v>
      </c>
      <c r="B71" s="501" t="s">
        <v>238</v>
      </c>
      <c r="C71" s="501"/>
      <c r="D71" s="501"/>
      <c r="E71" s="501"/>
      <c r="F71" s="501"/>
      <c r="G71" s="501"/>
      <c r="H71" s="501"/>
      <c r="I71" s="501"/>
      <c r="J71" s="501"/>
      <c r="K71" s="501"/>
      <c r="L71" s="501"/>
      <c r="M71" s="501"/>
      <c r="N71" s="501"/>
      <c r="O71" s="501"/>
      <c r="P71" s="501"/>
      <c r="Q71" s="501"/>
    </row>
  </sheetData>
  <mergeCells count="49">
    <mergeCell ref="A6:D6"/>
    <mergeCell ref="J6:K6"/>
    <mergeCell ref="A1:Q1"/>
    <mergeCell ref="A4:D4"/>
    <mergeCell ref="J4:K4"/>
    <mergeCell ref="A5:D5"/>
    <mergeCell ref="J5:K5"/>
    <mergeCell ref="A10:A12"/>
    <mergeCell ref="B10:B12"/>
    <mergeCell ref="C10:G12"/>
    <mergeCell ref="H10:H12"/>
    <mergeCell ref="I10:I12"/>
    <mergeCell ref="A7:D7"/>
    <mergeCell ref="J7:K7"/>
    <mergeCell ref="A8:H8"/>
    <mergeCell ref="J8:K8"/>
    <mergeCell ref="A9:I9"/>
    <mergeCell ref="P10:P12"/>
    <mergeCell ref="Q10:Q12"/>
    <mergeCell ref="C13:G13"/>
    <mergeCell ref="C22:G22"/>
    <mergeCell ref="J10:J12"/>
    <mergeCell ref="K10:K12"/>
    <mergeCell ref="C16:G16"/>
    <mergeCell ref="C17:G17"/>
    <mergeCell ref="N10:N12"/>
    <mergeCell ref="O10:O12"/>
    <mergeCell ref="L10:L12"/>
    <mergeCell ref="M10:M12"/>
    <mergeCell ref="C23:G23"/>
    <mergeCell ref="C25:G25"/>
    <mergeCell ref="C19:G19"/>
    <mergeCell ref="B69:Q69"/>
    <mergeCell ref="B70:Q70"/>
    <mergeCell ref="B71:Q71"/>
    <mergeCell ref="C66:G66"/>
    <mergeCell ref="C24:G24"/>
    <mergeCell ref="C26:G26"/>
    <mergeCell ref="C27:G27"/>
    <mergeCell ref="C28:G28"/>
    <mergeCell ref="C31:G31"/>
    <mergeCell ref="C35:G35"/>
    <mergeCell ref="C51:G51"/>
    <mergeCell ref="C52:G52"/>
    <mergeCell ref="C54:G54"/>
    <mergeCell ref="C62:G62"/>
    <mergeCell ref="C65:G65"/>
    <mergeCell ref="C67:G67"/>
    <mergeCell ref="E47:G47"/>
  </mergeCells>
  <pageMargins left="0.52" right="0.43" top="0.78740157480314965" bottom="0.78740157480314965" header="0.31496062992125984" footer="0.31496062992125984"/>
  <pageSetup paperSize="9" scale="42" orientation="landscape" r:id="rId1"/>
  <headerFooter>
    <oddHeader>&amp;RKapitola C.I.1
&amp;"-,Tučné"Tabulka č.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L37"/>
  <sheetViews>
    <sheetView zoomScale="120" zoomScaleNormal="120" workbookViewId="0">
      <selection activeCell="F27" sqref="F27"/>
    </sheetView>
  </sheetViews>
  <sheetFormatPr defaultRowHeight="12.75" x14ac:dyDescent="0.2"/>
  <cols>
    <col min="1" max="1" width="7.42578125" style="163" customWidth="1"/>
    <col min="2" max="2" width="7" style="163" customWidth="1"/>
    <col min="3" max="3" width="37.85546875" style="163" customWidth="1"/>
    <col min="4" max="11" width="15.7109375" style="163" customWidth="1"/>
    <col min="12" max="12" width="14.5703125" style="163" customWidth="1"/>
    <col min="13" max="256" width="9.140625" style="163"/>
    <col min="257" max="257" width="7.42578125" style="163" customWidth="1"/>
    <col min="258" max="258" width="7" style="163" customWidth="1"/>
    <col min="259" max="259" width="37.85546875" style="163" customWidth="1"/>
    <col min="260" max="267" width="15.7109375" style="163" customWidth="1"/>
    <col min="268" max="512" width="9.140625" style="163"/>
    <col min="513" max="513" width="7.42578125" style="163" customWidth="1"/>
    <col min="514" max="514" width="7" style="163" customWidth="1"/>
    <col min="515" max="515" width="37.85546875" style="163" customWidth="1"/>
    <col min="516" max="523" width="15.7109375" style="163" customWidth="1"/>
    <col min="524" max="768" width="9.140625" style="163"/>
    <col min="769" max="769" width="7.42578125" style="163" customWidth="1"/>
    <col min="770" max="770" width="7" style="163" customWidth="1"/>
    <col min="771" max="771" width="37.85546875" style="163" customWidth="1"/>
    <col min="772" max="779" width="15.7109375" style="163" customWidth="1"/>
    <col min="780" max="1024" width="9.140625" style="163"/>
    <col min="1025" max="1025" width="7.42578125" style="163" customWidth="1"/>
    <col min="1026" max="1026" width="7" style="163" customWidth="1"/>
    <col min="1027" max="1027" width="37.85546875" style="163" customWidth="1"/>
    <col min="1028" max="1035" width="15.7109375" style="163" customWidth="1"/>
    <col min="1036" max="1280" width="9.140625" style="163"/>
    <col min="1281" max="1281" width="7.42578125" style="163" customWidth="1"/>
    <col min="1282" max="1282" width="7" style="163" customWidth="1"/>
    <col min="1283" max="1283" width="37.85546875" style="163" customWidth="1"/>
    <col min="1284" max="1291" width="15.7109375" style="163" customWidth="1"/>
    <col min="1292" max="1536" width="9.140625" style="163"/>
    <col min="1537" max="1537" width="7.42578125" style="163" customWidth="1"/>
    <col min="1538" max="1538" width="7" style="163" customWidth="1"/>
    <col min="1539" max="1539" width="37.85546875" style="163" customWidth="1"/>
    <col min="1540" max="1547" width="15.7109375" style="163" customWidth="1"/>
    <col min="1548" max="1792" width="9.140625" style="163"/>
    <col min="1793" max="1793" width="7.42578125" style="163" customWidth="1"/>
    <col min="1794" max="1794" width="7" style="163" customWidth="1"/>
    <col min="1795" max="1795" width="37.85546875" style="163" customWidth="1"/>
    <col min="1796" max="1803" width="15.7109375" style="163" customWidth="1"/>
    <col min="1804" max="2048" width="9.140625" style="163"/>
    <col min="2049" max="2049" width="7.42578125" style="163" customWidth="1"/>
    <col min="2050" max="2050" width="7" style="163" customWidth="1"/>
    <col min="2051" max="2051" width="37.85546875" style="163" customWidth="1"/>
    <col min="2052" max="2059" width="15.7109375" style="163" customWidth="1"/>
    <col min="2060" max="2304" width="9.140625" style="163"/>
    <col min="2305" max="2305" width="7.42578125" style="163" customWidth="1"/>
    <col min="2306" max="2306" width="7" style="163" customWidth="1"/>
    <col min="2307" max="2307" width="37.85546875" style="163" customWidth="1"/>
    <col min="2308" max="2315" width="15.7109375" style="163" customWidth="1"/>
    <col min="2316" max="2560" width="9.140625" style="163"/>
    <col min="2561" max="2561" width="7.42578125" style="163" customWidth="1"/>
    <col min="2562" max="2562" width="7" style="163" customWidth="1"/>
    <col min="2563" max="2563" width="37.85546875" style="163" customWidth="1"/>
    <col min="2564" max="2571" width="15.7109375" style="163" customWidth="1"/>
    <col min="2572" max="2816" width="9.140625" style="163"/>
    <col min="2817" max="2817" width="7.42578125" style="163" customWidth="1"/>
    <col min="2818" max="2818" width="7" style="163" customWidth="1"/>
    <col min="2819" max="2819" width="37.85546875" style="163" customWidth="1"/>
    <col min="2820" max="2827" width="15.7109375" style="163" customWidth="1"/>
    <col min="2828" max="3072" width="9.140625" style="163"/>
    <col min="3073" max="3073" width="7.42578125" style="163" customWidth="1"/>
    <col min="3074" max="3074" width="7" style="163" customWidth="1"/>
    <col min="3075" max="3075" width="37.85546875" style="163" customWidth="1"/>
    <col min="3076" max="3083" width="15.7109375" style="163" customWidth="1"/>
    <col min="3084" max="3328" width="9.140625" style="163"/>
    <col min="3329" max="3329" width="7.42578125" style="163" customWidth="1"/>
    <col min="3330" max="3330" width="7" style="163" customWidth="1"/>
    <col min="3331" max="3331" width="37.85546875" style="163" customWidth="1"/>
    <col min="3332" max="3339" width="15.7109375" style="163" customWidth="1"/>
    <col min="3340" max="3584" width="9.140625" style="163"/>
    <col min="3585" max="3585" width="7.42578125" style="163" customWidth="1"/>
    <col min="3586" max="3586" width="7" style="163" customWidth="1"/>
    <col min="3587" max="3587" width="37.85546875" style="163" customWidth="1"/>
    <col min="3588" max="3595" width="15.7109375" style="163" customWidth="1"/>
    <col min="3596" max="3840" width="9.140625" style="163"/>
    <col min="3841" max="3841" width="7.42578125" style="163" customWidth="1"/>
    <col min="3842" max="3842" width="7" style="163" customWidth="1"/>
    <col min="3843" max="3843" width="37.85546875" style="163" customWidth="1"/>
    <col min="3844" max="3851" width="15.7109375" style="163" customWidth="1"/>
    <col min="3852" max="4096" width="9.140625" style="163"/>
    <col min="4097" max="4097" width="7.42578125" style="163" customWidth="1"/>
    <col min="4098" max="4098" width="7" style="163" customWidth="1"/>
    <col min="4099" max="4099" width="37.85546875" style="163" customWidth="1"/>
    <col min="4100" max="4107" width="15.7109375" style="163" customWidth="1"/>
    <col min="4108" max="4352" width="9.140625" style="163"/>
    <col min="4353" max="4353" width="7.42578125" style="163" customWidth="1"/>
    <col min="4354" max="4354" width="7" style="163" customWidth="1"/>
    <col min="4355" max="4355" width="37.85546875" style="163" customWidth="1"/>
    <col min="4356" max="4363" width="15.7109375" style="163" customWidth="1"/>
    <col min="4364" max="4608" width="9.140625" style="163"/>
    <col min="4609" max="4609" width="7.42578125" style="163" customWidth="1"/>
    <col min="4610" max="4610" width="7" style="163" customWidth="1"/>
    <col min="4611" max="4611" width="37.85546875" style="163" customWidth="1"/>
    <col min="4612" max="4619" width="15.7109375" style="163" customWidth="1"/>
    <col min="4620" max="4864" width="9.140625" style="163"/>
    <col min="4865" max="4865" width="7.42578125" style="163" customWidth="1"/>
    <col min="4866" max="4866" width="7" style="163" customWidth="1"/>
    <col min="4867" max="4867" width="37.85546875" style="163" customWidth="1"/>
    <col min="4868" max="4875" width="15.7109375" style="163" customWidth="1"/>
    <col min="4876" max="5120" width="9.140625" style="163"/>
    <col min="5121" max="5121" width="7.42578125" style="163" customWidth="1"/>
    <col min="5122" max="5122" width="7" style="163" customWidth="1"/>
    <col min="5123" max="5123" width="37.85546875" style="163" customWidth="1"/>
    <col min="5124" max="5131" width="15.7109375" style="163" customWidth="1"/>
    <col min="5132" max="5376" width="9.140625" style="163"/>
    <col min="5377" max="5377" width="7.42578125" style="163" customWidth="1"/>
    <col min="5378" max="5378" width="7" style="163" customWidth="1"/>
    <col min="5379" max="5379" width="37.85546875" style="163" customWidth="1"/>
    <col min="5380" max="5387" width="15.7109375" style="163" customWidth="1"/>
    <col min="5388" max="5632" width="9.140625" style="163"/>
    <col min="5633" max="5633" width="7.42578125" style="163" customWidth="1"/>
    <col min="5634" max="5634" width="7" style="163" customWidth="1"/>
    <col min="5635" max="5635" width="37.85546875" style="163" customWidth="1"/>
    <col min="5636" max="5643" width="15.7109375" style="163" customWidth="1"/>
    <col min="5644" max="5888" width="9.140625" style="163"/>
    <col min="5889" max="5889" width="7.42578125" style="163" customWidth="1"/>
    <col min="5890" max="5890" width="7" style="163" customWidth="1"/>
    <col min="5891" max="5891" width="37.85546875" style="163" customWidth="1"/>
    <col min="5892" max="5899" width="15.7109375" style="163" customWidth="1"/>
    <col min="5900" max="6144" width="9.140625" style="163"/>
    <col min="6145" max="6145" width="7.42578125" style="163" customWidth="1"/>
    <col min="6146" max="6146" width="7" style="163" customWidth="1"/>
    <col min="6147" max="6147" width="37.85546875" style="163" customWidth="1"/>
    <col min="6148" max="6155" width="15.7109375" style="163" customWidth="1"/>
    <col min="6156" max="6400" width="9.140625" style="163"/>
    <col min="6401" max="6401" width="7.42578125" style="163" customWidth="1"/>
    <col min="6402" max="6402" width="7" style="163" customWidth="1"/>
    <col min="6403" max="6403" width="37.85546875" style="163" customWidth="1"/>
    <col min="6404" max="6411" width="15.7109375" style="163" customWidth="1"/>
    <col min="6412" max="6656" width="9.140625" style="163"/>
    <col min="6657" max="6657" width="7.42578125" style="163" customWidth="1"/>
    <col min="6658" max="6658" width="7" style="163" customWidth="1"/>
    <col min="6659" max="6659" width="37.85546875" style="163" customWidth="1"/>
    <col min="6660" max="6667" width="15.7109375" style="163" customWidth="1"/>
    <col min="6668" max="6912" width="9.140625" style="163"/>
    <col min="6913" max="6913" width="7.42578125" style="163" customWidth="1"/>
    <col min="6914" max="6914" width="7" style="163" customWidth="1"/>
    <col min="6915" max="6915" width="37.85546875" style="163" customWidth="1"/>
    <col min="6916" max="6923" width="15.7109375" style="163" customWidth="1"/>
    <col min="6924" max="7168" width="9.140625" style="163"/>
    <col min="7169" max="7169" width="7.42578125" style="163" customWidth="1"/>
    <col min="7170" max="7170" width="7" style="163" customWidth="1"/>
    <col min="7171" max="7171" width="37.85546875" style="163" customWidth="1"/>
    <col min="7172" max="7179" width="15.7109375" style="163" customWidth="1"/>
    <col min="7180" max="7424" width="9.140625" style="163"/>
    <col min="7425" max="7425" width="7.42578125" style="163" customWidth="1"/>
    <col min="7426" max="7426" width="7" style="163" customWidth="1"/>
    <col min="7427" max="7427" width="37.85546875" style="163" customWidth="1"/>
    <col min="7428" max="7435" width="15.7109375" style="163" customWidth="1"/>
    <col min="7436" max="7680" width="9.140625" style="163"/>
    <col min="7681" max="7681" width="7.42578125" style="163" customWidth="1"/>
    <col min="7682" max="7682" width="7" style="163" customWidth="1"/>
    <col min="7683" max="7683" width="37.85546875" style="163" customWidth="1"/>
    <col min="7684" max="7691" width="15.7109375" style="163" customWidth="1"/>
    <col min="7692" max="7936" width="9.140625" style="163"/>
    <col min="7937" max="7937" width="7.42578125" style="163" customWidth="1"/>
    <col min="7938" max="7938" width="7" style="163" customWidth="1"/>
    <col min="7939" max="7939" width="37.85546875" style="163" customWidth="1"/>
    <col min="7940" max="7947" width="15.7109375" style="163" customWidth="1"/>
    <col min="7948" max="8192" width="9.140625" style="163"/>
    <col min="8193" max="8193" width="7.42578125" style="163" customWidth="1"/>
    <col min="8194" max="8194" width="7" style="163" customWidth="1"/>
    <col min="8195" max="8195" width="37.85546875" style="163" customWidth="1"/>
    <col min="8196" max="8203" width="15.7109375" style="163" customWidth="1"/>
    <col min="8204" max="8448" width="9.140625" style="163"/>
    <col min="8449" max="8449" width="7.42578125" style="163" customWidth="1"/>
    <col min="8450" max="8450" width="7" style="163" customWidth="1"/>
    <col min="8451" max="8451" width="37.85546875" style="163" customWidth="1"/>
    <col min="8452" max="8459" width="15.7109375" style="163" customWidth="1"/>
    <col min="8460" max="8704" width="9.140625" style="163"/>
    <col min="8705" max="8705" width="7.42578125" style="163" customWidth="1"/>
    <col min="8706" max="8706" width="7" style="163" customWidth="1"/>
    <col min="8707" max="8707" width="37.85546875" style="163" customWidth="1"/>
    <col min="8708" max="8715" width="15.7109375" style="163" customWidth="1"/>
    <col min="8716" max="8960" width="9.140625" style="163"/>
    <col min="8961" max="8961" width="7.42578125" style="163" customWidth="1"/>
    <col min="8962" max="8962" width="7" style="163" customWidth="1"/>
    <col min="8963" max="8963" width="37.85546875" style="163" customWidth="1"/>
    <col min="8964" max="8971" width="15.7109375" style="163" customWidth="1"/>
    <col min="8972" max="9216" width="9.140625" style="163"/>
    <col min="9217" max="9217" width="7.42578125" style="163" customWidth="1"/>
    <col min="9218" max="9218" width="7" style="163" customWidth="1"/>
    <col min="9219" max="9219" width="37.85546875" style="163" customWidth="1"/>
    <col min="9220" max="9227" width="15.7109375" style="163" customWidth="1"/>
    <col min="9228" max="9472" width="9.140625" style="163"/>
    <col min="9473" max="9473" width="7.42578125" style="163" customWidth="1"/>
    <col min="9474" max="9474" width="7" style="163" customWidth="1"/>
    <col min="9475" max="9475" width="37.85546875" style="163" customWidth="1"/>
    <col min="9476" max="9483" width="15.7109375" style="163" customWidth="1"/>
    <col min="9484" max="9728" width="9.140625" style="163"/>
    <col min="9729" max="9729" width="7.42578125" style="163" customWidth="1"/>
    <col min="9730" max="9730" width="7" style="163" customWidth="1"/>
    <col min="9731" max="9731" width="37.85546875" style="163" customWidth="1"/>
    <col min="9732" max="9739" width="15.7109375" style="163" customWidth="1"/>
    <col min="9740" max="9984" width="9.140625" style="163"/>
    <col min="9985" max="9985" width="7.42578125" style="163" customWidth="1"/>
    <col min="9986" max="9986" width="7" style="163" customWidth="1"/>
    <col min="9987" max="9987" width="37.85546875" style="163" customWidth="1"/>
    <col min="9988" max="9995" width="15.7109375" style="163" customWidth="1"/>
    <col min="9996" max="10240" width="9.140625" style="163"/>
    <col min="10241" max="10241" width="7.42578125" style="163" customWidth="1"/>
    <col min="10242" max="10242" width="7" style="163" customWidth="1"/>
    <col min="10243" max="10243" width="37.85546875" style="163" customWidth="1"/>
    <col min="10244" max="10251" width="15.7109375" style="163" customWidth="1"/>
    <col min="10252" max="10496" width="9.140625" style="163"/>
    <col min="10497" max="10497" width="7.42578125" style="163" customWidth="1"/>
    <col min="10498" max="10498" width="7" style="163" customWidth="1"/>
    <col min="10499" max="10499" width="37.85546875" style="163" customWidth="1"/>
    <col min="10500" max="10507" width="15.7109375" style="163" customWidth="1"/>
    <col min="10508" max="10752" width="9.140625" style="163"/>
    <col min="10753" max="10753" width="7.42578125" style="163" customWidth="1"/>
    <col min="10754" max="10754" width="7" style="163" customWidth="1"/>
    <col min="10755" max="10755" width="37.85546875" style="163" customWidth="1"/>
    <col min="10756" max="10763" width="15.7109375" style="163" customWidth="1"/>
    <col min="10764" max="11008" width="9.140625" style="163"/>
    <col min="11009" max="11009" width="7.42578125" style="163" customWidth="1"/>
    <col min="11010" max="11010" width="7" style="163" customWidth="1"/>
    <col min="11011" max="11011" width="37.85546875" style="163" customWidth="1"/>
    <col min="11012" max="11019" width="15.7109375" style="163" customWidth="1"/>
    <col min="11020" max="11264" width="9.140625" style="163"/>
    <col min="11265" max="11265" width="7.42578125" style="163" customWidth="1"/>
    <col min="11266" max="11266" width="7" style="163" customWidth="1"/>
    <col min="11267" max="11267" width="37.85546875" style="163" customWidth="1"/>
    <col min="11268" max="11275" width="15.7109375" style="163" customWidth="1"/>
    <col min="11276" max="11520" width="9.140625" style="163"/>
    <col min="11521" max="11521" width="7.42578125" style="163" customWidth="1"/>
    <col min="11522" max="11522" width="7" style="163" customWidth="1"/>
    <col min="11523" max="11523" width="37.85546875" style="163" customWidth="1"/>
    <col min="11524" max="11531" width="15.7109375" style="163" customWidth="1"/>
    <col min="11532" max="11776" width="9.140625" style="163"/>
    <col min="11777" max="11777" width="7.42578125" style="163" customWidth="1"/>
    <col min="11778" max="11778" width="7" style="163" customWidth="1"/>
    <col min="11779" max="11779" width="37.85546875" style="163" customWidth="1"/>
    <col min="11780" max="11787" width="15.7109375" style="163" customWidth="1"/>
    <col min="11788" max="12032" width="9.140625" style="163"/>
    <col min="12033" max="12033" width="7.42578125" style="163" customWidth="1"/>
    <col min="12034" max="12034" width="7" style="163" customWidth="1"/>
    <col min="12035" max="12035" width="37.85546875" style="163" customWidth="1"/>
    <col min="12036" max="12043" width="15.7109375" style="163" customWidth="1"/>
    <col min="12044" max="12288" width="9.140625" style="163"/>
    <col min="12289" max="12289" width="7.42578125" style="163" customWidth="1"/>
    <col min="12290" max="12290" width="7" style="163" customWidth="1"/>
    <col min="12291" max="12291" width="37.85546875" style="163" customWidth="1"/>
    <col min="12292" max="12299" width="15.7109375" style="163" customWidth="1"/>
    <col min="12300" max="12544" width="9.140625" style="163"/>
    <col min="12545" max="12545" width="7.42578125" style="163" customWidth="1"/>
    <col min="12546" max="12546" width="7" style="163" customWidth="1"/>
    <col min="12547" max="12547" width="37.85546875" style="163" customWidth="1"/>
    <col min="12548" max="12555" width="15.7109375" style="163" customWidth="1"/>
    <col min="12556" max="12800" width="9.140625" style="163"/>
    <col min="12801" max="12801" width="7.42578125" style="163" customWidth="1"/>
    <col min="12802" max="12802" width="7" style="163" customWidth="1"/>
    <col min="12803" max="12803" width="37.85546875" style="163" customWidth="1"/>
    <col min="12804" max="12811" width="15.7109375" style="163" customWidth="1"/>
    <col min="12812" max="13056" width="9.140625" style="163"/>
    <col min="13057" max="13057" width="7.42578125" style="163" customWidth="1"/>
    <col min="13058" max="13058" width="7" style="163" customWidth="1"/>
    <col min="13059" max="13059" width="37.85546875" style="163" customWidth="1"/>
    <col min="13060" max="13067" width="15.7109375" style="163" customWidth="1"/>
    <col min="13068" max="13312" width="9.140625" style="163"/>
    <col min="13313" max="13313" width="7.42578125" style="163" customWidth="1"/>
    <col min="13314" max="13314" width="7" style="163" customWidth="1"/>
    <col min="13315" max="13315" width="37.85546875" style="163" customWidth="1"/>
    <col min="13316" max="13323" width="15.7109375" style="163" customWidth="1"/>
    <col min="13324" max="13568" width="9.140625" style="163"/>
    <col min="13569" max="13569" width="7.42578125" style="163" customWidth="1"/>
    <col min="13570" max="13570" width="7" style="163" customWidth="1"/>
    <col min="13571" max="13571" width="37.85546875" style="163" customWidth="1"/>
    <col min="13572" max="13579" width="15.7109375" style="163" customWidth="1"/>
    <col min="13580" max="13824" width="9.140625" style="163"/>
    <col min="13825" max="13825" width="7.42578125" style="163" customWidth="1"/>
    <col min="13826" max="13826" width="7" style="163" customWidth="1"/>
    <col min="13827" max="13827" width="37.85546875" style="163" customWidth="1"/>
    <col min="13828" max="13835" width="15.7109375" style="163" customWidth="1"/>
    <col min="13836" max="14080" width="9.140625" style="163"/>
    <col min="14081" max="14081" width="7.42578125" style="163" customWidth="1"/>
    <col min="14082" max="14082" width="7" style="163" customWidth="1"/>
    <col min="14083" max="14083" width="37.85546875" style="163" customWidth="1"/>
    <col min="14084" max="14091" width="15.7109375" style="163" customWidth="1"/>
    <col min="14092" max="14336" width="9.140625" style="163"/>
    <col min="14337" max="14337" width="7.42578125" style="163" customWidth="1"/>
    <col min="14338" max="14338" width="7" style="163" customWidth="1"/>
    <col min="14339" max="14339" width="37.85546875" style="163" customWidth="1"/>
    <col min="14340" max="14347" width="15.7109375" style="163" customWidth="1"/>
    <col min="14348" max="14592" width="9.140625" style="163"/>
    <col min="14593" max="14593" width="7.42578125" style="163" customWidth="1"/>
    <col min="14594" max="14594" width="7" style="163" customWidth="1"/>
    <col min="14595" max="14595" width="37.85546875" style="163" customWidth="1"/>
    <col min="14596" max="14603" width="15.7109375" style="163" customWidth="1"/>
    <col min="14604" max="14848" width="9.140625" style="163"/>
    <col min="14849" max="14849" width="7.42578125" style="163" customWidth="1"/>
    <col min="14850" max="14850" width="7" style="163" customWidth="1"/>
    <col min="14851" max="14851" width="37.85546875" style="163" customWidth="1"/>
    <col min="14852" max="14859" width="15.7109375" style="163" customWidth="1"/>
    <col min="14860" max="15104" width="9.140625" style="163"/>
    <col min="15105" max="15105" width="7.42578125" style="163" customWidth="1"/>
    <col min="15106" max="15106" width="7" style="163" customWidth="1"/>
    <col min="15107" max="15107" width="37.85546875" style="163" customWidth="1"/>
    <col min="15108" max="15115" width="15.7109375" style="163" customWidth="1"/>
    <col min="15116" max="15360" width="9.140625" style="163"/>
    <col min="15361" max="15361" width="7.42578125" style="163" customWidth="1"/>
    <col min="15362" max="15362" width="7" style="163" customWidth="1"/>
    <col min="15363" max="15363" width="37.85546875" style="163" customWidth="1"/>
    <col min="15364" max="15371" width="15.7109375" style="163" customWidth="1"/>
    <col min="15372" max="15616" width="9.140625" style="163"/>
    <col min="15617" max="15617" width="7.42578125" style="163" customWidth="1"/>
    <col min="15618" max="15618" width="7" style="163" customWidth="1"/>
    <col min="15619" max="15619" width="37.85546875" style="163" customWidth="1"/>
    <col min="15620" max="15627" width="15.7109375" style="163" customWidth="1"/>
    <col min="15628" max="15872" width="9.140625" style="163"/>
    <col min="15873" max="15873" width="7.42578125" style="163" customWidth="1"/>
    <col min="15874" max="15874" width="7" style="163" customWidth="1"/>
    <col min="15875" max="15875" width="37.85546875" style="163" customWidth="1"/>
    <col min="15876" max="15883" width="15.7109375" style="163" customWidth="1"/>
    <col min="15884" max="16128" width="9.140625" style="163"/>
    <col min="16129" max="16129" width="7.42578125" style="163" customWidth="1"/>
    <col min="16130" max="16130" width="7" style="163" customWidth="1"/>
    <col min="16131" max="16131" width="37.85546875" style="163" customWidth="1"/>
    <col min="16132" max="16139" width="15.7109375" style="163" customWidth="1"/>
    <col min="16140" max="16384" width="9.140625" style="163"/>
  </cols>
  <sheetData>
    <row r="1" spans="1:12" ht="19.5" x14ac:dyDescent="0.2">
      <c r="A1" s="161" t="s">
        <v>244</v>
      </c>
      <c r="B1" s="162"/>
      <c r="C1" s="162"/>
      <c r="D1" s="162"/>
      <c r="E1" s="162"/>
      <c r="F1" s="162"/>
      <c r="G1" s="162"/>
      <c r="H1" s="162"/>
      <c r="I1" s="162"/>
      <c r="J1" s="162"/>
      <c r="K1" s="162"/>
    </row>
    <row r="2" spans="1:12" x14ac:dyDescent="0.2">
      <c r="A2" s="162"/>
      <c r="B2" s="162"/>
      <c r="C2" s="162"/>
      <c r="D2" s="162"/>
      <c r="E2" s="162"/>
      <c r="F2" s="162"/>
      <c r="G2" s="162"/>
      <c r="H2" s="162"/>
      <c r="I2" s="162"/>
      <c r="J2" s="162"/>
      <c r="K2" s="162"/>
    </row>
    <row r="3" spans="1:12" ht="15.75" x14ac:dyDescent="0.2">
      <c r="A3" s="599" t="s">
        <v>192</v>
      </c>
      <c r="B3" s="599"/>
      <c r="C3" s="599"/>
      <c r="D3" s="599"/>
      <c r="E3" s="599"/>
      <c r="F3" s="599"/>
      <c r="G3" s="599"/>
      <c r="H3" s="599"/>
      <c r="I3" s="599"/>
      <c r="J3" s="599"/>
      <c r="K3" s="599"/>
    </row>
    <row r="4" spans="1:12" ht="15" customHeight="1" thickBot="1" x14ac:dyDescent="0.25">
      <c r="A4" s="162"/>
      <c r="B4" s="162"/>
      <c r="C4" s="162"/>
      <c r="D4" s="162"/>
      <c r="E4" s="162"/>
      <c r="F4" s="162"/>
      <c r="G4" s="162"/>
      <c r="H4" s="162"/>
      <c r="I4" s="162"/>
      <c r="J4" s="162"/>
      <c r="K4" s="500"/>
    </row>
    <row r="5" spans="1:12" ht="36" customHeight="1" thickBot="1" x14ac:dyDescent="0.25">
      <c r="A5" s="604" t="s">
        <v>45</v>
      </c>
      <c r="B5" s="605"/>
      <c r="C5" s="164" t="s">
        <v>46</v>
      </c>
      <c r="D5" s="167" t="s">
        <v>239</v>
      </c>
      <c r="E5" s="166" t="s">
        <v>47</v>
      </c>
      <c r="F5" s="167" t="s">
        <v>48</v>
      </c>
      <c r="G5" s="167" t="s">
        <v>49</v>
      </c>
      <c r="H5" s="167" t="s">
        <v>240</v>
      </c>
      <c r="I5" s="166" t="s">
        <v>50</v>
      </c>
      <c r="J5" s="166" t="s">
        <v>51</v>
      </c>
      <c r="K5" s="166" t="s">
        <v>52</v>
      </c>
      <c r="L5" s="166" t="s">
        <v>53</v>
      </c>
    </row>
    <row r="6" spans="1:12" ht="15" customHeight="1" x14ac:dyDescent="0.2">
      <c r="A6" s="606">
        <v>11000</v>
      </c>
      <c r="B6" s="607"/>
      <c r="C6" s="432" t="s">
        <v>54</v>
      </c>
      <c r="D6" s="433">
        <v>4074968781.8748984</v>
      </c>
      <c r="E6" s="433">
        <v>418500000</v>
      </c>
      <c r="F6" s="433">
        <v>16526000</v>
      </c>
      <c r="G6" s="433">
        <v>107551800</v>
      </c>
      <c r="H6" s="433">
        <v>0</v>
      </c>
      <c r="I6" s="433">
        <v>20676000</v>
      </c>
      <c r="J6" s="433">
        <v>4158000</v>
      </c>
      <c r="K6" s="433">
        <v>39495000</v>
      </c>
      <c r="L6" s="434">
        <v>192786913.49339017</v>
      </c>
    </row>
    <row r="7" spans="1:12" ht="15" customHeight="1" x14ac:dyDescent="0.2">
      <c r="A7" s="600">
        <v>12000</v>
      </c>
      <c r="B7" s="601">
        <v>12000</v>
      </c>
      <c r="C7" s="435" t="s">
        <v>55</v>
      </c>
      <c r="D7" s="165">
        <v>646357139.41226935</v>
      </c>
      <c r="E7" s="165">
        <v>48600000</v>
      </c>
      <c r="F7" s="165">
        <v>4323000</v>
      </c>
      <c r="G7" s="165">
        <v>20077200</v>
      </c>
      <c r="H7" s="165">
        <v>0</v>
      </c>
      <c r="I7" s="165">
        <v>3198000</v>
      </c>
      <c r="J7" s="165">
        <v>921000</v>
      </c>
      <c r="K7" s="165">
        <v>3633000</v>
      </c>
      <c r="L7" s="436">
        <v>32130324.133257754</v>
      </c>
    </row>
    <row r="8" spans="1:12" ht="15" customHeight="1" x14ac:dyDescent="0.2">
      <c r="A8" s="600">
        <v>13000</v>
      </c>
      <c r="B8" s="601">
        <v>13000</v>
      </c>
      <c r="C8" s="435" t="s">
        <v>56</v>
      </c>
      <c r="D8" s="165">
        <v>483371829.84481204</v>
      </c>
      <c r="E8" s="165">
        <v>15255000</v>
      </c>
      <c r="F8" s="165">
        <v>391000</v>
      </c>
      <c r="G8" s="165">
        <v>14374800</v>
      </c>
      <c r="H8" s="165">
        <v>6698080.4852285814</v>
      </c>
      <c r="I8" s="165">
        <v>2485000</v>
      </c>
      <c r="J8" s="165">
        <v>1038000</v>
      </c>
      <c r="K8" s="165">
        <v>5419000</v>
      </c>
      <c r="L8" s="436">
        <v>25486502.49062185</v>
      </c>
    </row>
    <row r="9" spans="1:12" ht="15" customHeight="1" x14ac:dyDescent="0.2">
      <c r="A9" s="600">
        <v>14000</v>
      </c>
      <c r="B9" s="601">
        <v>14000</v>
      </c>
      <c r="C9" s="435" t="s">
        <v>57</v>
      </c>
      <c r="D9" s="165">
        <v>2451100456.9216881</v>
      </c>
      <c r="E9" s="165">
        <v>207225000</v>
      </c>
      <c r="F9" s="165">
        <v>11308000</v>
      </c>
      <c r="G9" s="165">
        <v>83543400</v>
      </c>
      <c r="H9" s="165">
        <v>0</v>
      </c>
      <c r="I9" s="165">
        <v>15747000</v>
      </c>
      <c r="J9" s="165">
        <v>1510000</v>
      </c>
      <c r="K9" s="165">
        <v>30537000</v>
      </c>
      <c r="L9" s="436">
        <v>115628859.53559446</v>
      </c>
    </row>
    <row r="10" spans="1:12" ht="15" customHeight="1" x14ac:dyDescent="0.2">
      <c r="A10" s="600">
        <v>15000</v>
      </c>
      <c r="B10" s="601">
        <v>15000</v>
      </c>
      <c r="C10" s="435" t="s">
        <v>58</v>
      </c>
      <c r="D10" s="165">
        <v>1410081746.5585458</v>
      </c>
      <c r="E10" s="165">
        <v>100440000</v>
      </c>
      <c r="F10" s="165">
        <v>9095000</v>
      </c>
      <c r="G10" s="165">
        <v>52677000</v>
      </c>
      <c r="H10" s="165">
        <v>0</v>
      </c>
      <c r="I10" s="165">
        <v>9732000</v>
      </c>
      <c r="J10" s="165">
        <v>780000</v>
      </c>
      <c r="K10" s="165">
        <v>14885000</v>
      </c>
      <c r="L10" s="436">
        <v>69979523.235631198</v>
      </c>
    </row>
    <row r="11" spans="1:12" ht="15" customHeight="1" x14ac:dyDescent="0.2">
      <c r="A11" s="600">
        <v>16000</v>
      </c>
      <c r="B11" s="601">
        <v>16000</v>
      </c>
      <c r="C11" s="435" t="s">
        <v>59</v>
      </c>
      <c r="D11" s="165">
        <v>308594061.64510977</v>
      </c>
      <c r="E11" s="165">
        <v>18225000</v>
      </c>
      <c r="F11" s="165">
        <v>0</v>
      </c>
      <c r="G11" s="165">
        <v>9973800</v>
      </c>
      <c r="H11" s="165">
        <v>0</v>
      </c>
      <c r="I11" s="165">
        <v>0</v>
      </c>
      <c r="J11" s="165">
        <v>140000</v>
      </c>
      <c r="K11" s="165">
        <v>1532000</v>
      </c>
      <c r="L11" s="436">
        <v>13808088.69307095</v>
      </c>
    </row>
    <row r="12" spans="1:12" ht="15" customHeight="1" x14ac:dyDescent="0.2">
      <c r="A12" s="600">
        <v>17000</v>
      </c>
      <c r="B12" s="601">
        <v>17000</v>
      </c>
      <c r="C12" s="435" t="s">
        <v>60</v>
      </c>
      <c r="D12" s="165">
        <v>596169684.10700274</v>
      </c>
      <c r="E12" s="165">
        <v>24705000</v>
      </c>
      <c r="F12" s="165">
        <v>147000</v>
      </c>
      <c r="G12" s="165">
        <v>18117000</v>
      </c>
      <c r="H12" s="165">
        <v>5584713.1725734342</v>
      </c>
      <c r="I12" s="165">
        <v>2765000</v>
      </c>
      <c r="J12" s="165">
        <v>1060000</v>
      </c>
      <c r="K12" s="165">
        <v>6583000</v>
      </c>
      <c r="L12" s="436">
        <v>28868319.66339099</v>
      </c>
    </row>
    <row r="13" spans="1:12" ht="15" customHeight="1" x14ac:dyDescent="0.2">
      <c r="A13" s="600">
        <v>18000</v>
      </c>
      <c r="B13" s="601">
        <v>18000</v>
      </c>
      <c r="C13" s="435" t="s">
        <v>61</v>
      </c>
      <c r="D13" s="165">
        <v>367054082.75253105</v>
      </c>
      <c r="E13" s="165">
        <v>13230000</v>
      </c>
      <c r="F13" s="165">
        <v>324000</v>
      </c>
      <c r="G13" s="165">
        <v>13564800</v>
      </c>
      <c r="H13" s="165">
        <v>0</v>
      </c>
      <c r="I13" s="165">
        <v>2335000</v>
      </c>
      <c r="J13" s="165">
        <v>613000</v>
      </c>
      <c r="K13" s="165">
        <v>4784000</v>
      </c>
      <c r="L13" s="436">
        <v>21276852.072921127</v>
      </c>
    </row>
    <row r="14" spans="1:12" ht="15" customHeight="1" x14ac:dyDescent="0.2">
      <c r="A14" s="600">
        <v>19000</v>
      </c>
      <c r="B14" s="601">
        <v>19000</v>
      </c>
      <c r="C14" s="435" t="s">
        <v>62</v>
      </c>
      <c r="D14" s="165">
        <v>294628042.66465807</v>
      </c>
      <c r="E14" s="165">
        <v>5535000</v>
      </c>
      <c r="F14" s="165">
        <v>3592000</v>
      </c>
      <c r="G14" s="165">
        <v>4455000</v>
      </c>
      <c r="H14" s="165">
        <v>0</v>
      </c>
      <c r="I14" s="165">
        <v>1173000</v>
      </c>
      <c r="J14" s="165">
        <v>614000</v>
      </c>
      <c r="K14" s="165">
        <v>1892000</v>
      </c>
      <c r="L14" s="436">
        <v>14193730.240128862</v>
      </c>
    </row>
    <row r="15" spans="1:12" ht="15" customHeight="1" x14ac:dyDescent="0.2">
      <c r="A15" s="600">
        <v>21000</v>
      </c>
      <c r="B15" s="601">
        <v>21000</v>
      </c>
      <c r="C15" s="435" t="s">
        <v>63</v>
      </c>
      <c r="D15" s="165">
        <v>1745834385.6114593</v>
      </c>
      <c r="E15" s="165">
        <v>116235000</v>
      </c>
      <c r="F15" s="165">
        <v>17696000</v>
      </c>
      <c r="G15" s="165">
        <v>51429600</v>
      </c>
      <c r="H15" s="165">
        <v>8677195.3684777059</v>
      </c>
      <c r="I15" s="165">
        <v>2309000</v>
      </c>
      <c r="J15" s="165">
        <v>1142000</v>
      </c>
      <c r="K15" s="165">
        <v>11537000</v>
      </c>
      <c r="L15" s="436">
        <v>77376495.4791805</v>
      </c>
    </row>
    <row r="16" spans="1:12" ht="15" customHeight="1" x14ac:dyDescent="0.2">
      <c r="A16" s="600">
        <v>22000</v>
      </c>
      <c r="B16" s="601">
        <v>22000</v>
      </c>
      <c r="C16" s="435" t="s">
        <v>64</v>
      </c>
      <c r="D16" s="165">
        <v>490651312.53438914</v>
      </c>
      <c r="E16" s="165">
        <v>61020000</v>
      </c>
      <c r="F16" s="165">
        <v>955000</v>
      </c>
      <c r="G16" s="165">
        <v>12717000</v>
      </c>
      <c r="H16" s="165">
        <v>0</v>
      </c>
      <c r="I16" s="165">
        <v>908000</v>
      </c>
      <c r="J16" s="165">
        <v>275000</v>
      </c>
      <c r="K16" s="165">
        <v>2826000</v>
      </c>
      <c r="L16" s="436">
        <v>22642026.900199607</v>
      </c>
    </row>
    <row r="17" spans="1:12" ht="15" customHeight="1" x14ac:dyDescent="0.2">
      <c r="A17" s="600">
        <v>23000</v>
      </c>
      <c r="B17" s="601">
        <v>23000</v>
      </c>
      <c r="C17" s="435" t="s">
        <v>65</v>
      </c>
      <c r="D17" s="165">
        <v>763486871.85909784</v>
      </c>
      <c r="E17" s="165">
        <v>31050000</v>
      </c>
      <c r="F17" s="165">
        <v>6524000</v>
      </c>
      <c r="G17" s="165">
        <v>29754000</v>
      </c>
      <c r="H17" s="165">
        <v>6268588.6522708433</v>
      </c>
      <c r="I17" s="165">
        <v>2965000</v>
      </c>
      <c r="J17" s="165">
        <v>1633000</v>
      </c>
      <c r="K17" s="165">
        <v>6500000</v>
      </c>
      <c r="L17" s="436">
        <v>38173562.895330936</v>
      </c>
    </row>
    <row r="18" spans="1:12" ht="15" customHeight="1" x14ac:dyDescent="0.2">
      <c r="A18" s="600">
        <v>24000</v>
      </c>
      <c r="B18" s="601">
        <v>24000</v>
      </c>
      <c r="C18" s="435" t="s">
        <v>66</v>
      </c>
      <c r="D18" s="165">
        <v>444593992.7770803</v>
      </c>
      <c r="E18" s="165">
        <v>17145000</v>
      </c>
      <c r="F18" s="165">
        <v>2261000</v>
      </c>
      <c r="G18" s="165">
        <v>13230000</v>
      </c>
      <c r="H18" s="165">
        <v>1366653.1845140017</v>
      </c>
      <c r="I18" s="165">
        <v>2140000</v>
      </c>
      <c r="J18" s="165">
        <v>994000</v>
      </c>
      <c r="K18" s="165">
        <v>4530000</v>
      </c>
      <c r="L18" s="436">
        <v>23022372.629596937</v>
      </c>
    </row>
    <row r="19" spans="1:12" ht="15" customHeight="1" x14ac:dyDescent="0.2">
      <c r="A19" s="600">
        <v>25000</v>
      </c>
      <c r="B19" s="601">
        <v>25000</v>
      </c>
      <c r="C19" s="435" t="s">
        <v>67</v>
      </c>
      <c r="D19" s="165">
        <v>516625764.62973768</v>
      </c>
      <c r="E19" s="165">
        <v>20520000</v>
      </c>
      <c r="F19" s="165">
        <v>2108000</v>
      </c>
      <c r="G19" s="165">
        <v>18991800</v>
      </c>
      <c r="H19" s="165">
        <v>456432.63851904729</v>
      </c>
      <c r="I19" s="165">
        <v>3628000</v>
      </c>
      <c r="J19" s="165">
        <v>349000</v>
      </c>
      <c r="K19" s="165">
        <v>4223000</v>
      </c>
      <c r="L19" s="436">
        <v>27345721.99554982</v>
      </c>
    </row>
    <row r="20" spans="1:12" ht="15" customHeight="1" x14ac:dyDescent="0.2">
      <c r="A20" s="600">
        <v>26000</v>
      </c>
      <c r="B20" s="601">
        <v>26000</v>
      </c>
      <c r="C20" s="435" t="s">
        <v>68</v>
      </c>
      <c r="D20" s="165">
        <v>1385957911.9168243</v>
      </c>
      <c r="E20" s="165">
        <v>112725000</v>
      </c>
      <c r="F20" s="165">
        <v>13197000</v>
      </c>
      <c r="G20" s="165">
        <v>65102400</v>
      </c>
      <c r="H20" s="165">
        <v>7789369.4300513947</v>
      </c>
      <c r="I20" s="165">
        <v>3791000</v>
      </c>
      <c r="J20" s="165">
        <v>1038000</v>
      </c>
      <c r="K20" s="165">
        <v>15225000</v>
      </c>
      <c r="L20" s="436">
        <v>68123967.604023442</v>
      </c>
    </row>
    <row r="21" spans="1:12" ht="15" customHeight="1" x14ac:dyDescent="0.2">
      <c r="A21" s="600">
        <v>27000</v>
      </c>
      <c r="B21" s="601">
        <v>27000</v>
      </c>
      <c r="C21" s="435" t="s">
        <v>69</v>
      </c>
      <c r="D21" s="165">
        <v>921036357.68675303</v>
      </c>
      <c r="E21" s="165">
        <v>62100000</v>
      </c>
      <c r="F21" s="165">
        <v>3305000</v>
      </c>
      <c r="G21" s="165">
        <v>25455600</v>
      </c>
      <c r="H21" s="165">
        <v>0</v>
      </c>
      <c r="I21" s="165">
        <v>1256000</v>
      </c>
      <c r="J21" s="165">
        <v>380000</v>
      </c>
      <c r="K21" s="165">
        <v>6313000</v>
      </c>
      <c r="L21" s="436">
        <v>46817893.046134256</v>
      </c>
    </row>
    <row r="22" spans="1:12" ht="15" customHeight="1" x14ac:dyDescent="0.2">
      <c r="A22" s="600">
        <v>28000</v>
      </c>
      <c r="B22" s="601">
        <v>28000</v>
      </c>
      <c r="C22" s="435" t="s">
        <v>70</v>
      </c>
      <c r="D22" s="165">
        <v>622871962.28971028</v>
      </c>
      <c r="E22" s="165">
        <v>19170000</v>
      </c>
      <c r="F22" s="165">
        <v>2795000</v>
      </c>
      <c r="G22" s="165">
        <v>19024200</v>
      </c>
      <c r="H22" s="165">
        <v>6901420.621409067</v>
      </c>
      <c r="I22" s="165">
        <v>2928000</v>
      </c>
      <c r="J22" s="165">
        <v>560000</v>
      </c>
      <c r="K22" s="165">
        <v>4206000</v>
      </c>
      <c r="L22" s="436">
        <v>29943013.923991617</v>
      </c>
    </row>
    <row r="23" spans="1:12" ht="15" customHeight="1" x14ac:dyDescent="0.2">
      <c r="A23" s="600">
        <v>31000</v>
      </c>
      <c r="B23" s="601">
        <v>31000</v>
      </c>
      <c r="C23" s="435" t="s">
        <v>71</v>
      </c>
      <c r="D23" s="165">
        <v>734970295.54411709</v>
      </c>
      <c r="E23" s="165">
        <v>25245000</v>
      </c>
      <c r="F23" s="165">
        <v>4565000</v>
      </c>
      <c r="G23" s="165">
        <v>33539400</v>
      </c>
      <c r="H23" s="165">
        <v>0</v>
      </c>
      <c r="I23" s="165">
        <v>1561000</v>
      </c>
      <c r="J23" s="165">
        <v>1892000</v>
      </c>
      <c r="K23" s="165">
        <v>12143000</v>
      </c>
      <c r="L23" s="436">
        <v>47237158.283234157</v>
      </c>
    </row>
    <row r="24" spans="1:12" ht="15" customHeight="1" x14ac:dyDescent="0.2">
      <c r="A24" s="600">
        <v>41000</v>
      </c>
      <c r="B24" s="601">
        <v>41000</v>
      </c>
      <c r="C24" s="435" t="s">
        <v>72</v>
      </c>
      <c r="D24" s="165">
        <v>1031016636.1393883</v>
      </c>
      <c r="E24" s="165">
        <v>80865000</v>
      </c>
      <c r="F24" s="165">
        <v>4455000</v>
      </c>
      <c r="G24" s="165">
        <v>40975200</v>
      </c>
      <c r="H24" s="165">
        <v>0</v>
      </c>
      <c r="I24" s="165">
        <v>4547000</v>
      </c>
      <c r="J24" s="165">
        <v>809000</v>
      </c>
      <c r="K24" s="165">
        <v>10714000</v>
      </c>
      <c r="L24" s="436">
        <v>63438905.707138121</v>
      </c>
    </row>
    <row r="25" spans="1:12" ht="15" customHeight="1" x14ac:dyDescent="0.2">
      <c r="A25" s="600">
        <v>43000</v>
      </c>
      <c r="B25" s="601">
        <v>43000</v>
      </c>
      <c r="C25" s="435" t="s">
        <v>73</v>
      </c>
      <c r="D25" s="165">
        <v>603845451.71155286</v>
      </c>
      <c r="E25" s="165">
        <v>44145000</v>
      </c>
      <c r="F25" s="165">
        <v>4716000</v>
      </c>
      <c r="G25" s="165">
        <v>24899400</v>
      </c>
      <c r="H25" s="165">
        <v>0</v>
      </c>
      <c r="I25" s="165">
        <v>944000</v>
      </c>
      <c r="J25" s="165">
        <v>1373000</v>
      </c>
      <c r="K25" s="165">
        <v>6094000</v>
      </c>
      <c r="L25" s="436">
        <v>33366779.935381144</v>
      </c>
    </row>
    <row r="26" spans="1:12" ht="15" customHeight="1" x14ac:dyDescent="0.2">
      <c r="A26" s="600">
        <v>51000</v>
      </c>
      <c r="B26" s="601">
        <v>51000</v>
      </c>
      <c r="C26" s="435" t="s">
        <v>74</v>
      </c>
      <c r="D26" s="165">
        <v>363615809.18257362</v>
      </c>
      <c r="E26" s="165">
        <v>9450000</v>
      </c>
      <c r="F26" s="165">
        <v>0</v>
      </c>
      <c r="G26" s="165">
        <v>2818800</v>
      </c>
      <c r="H26" s="165">
        <v>23006740.942047961</v>
      </c>
      <c r="I26" s="165">
        <v>0</v>
      </c>
      <c r="J26" s="165">
        <v>0</v>
      </c>
      <c r="K26" s="165">
        <v>2384000</v>
      </c>
      <c r="L26" s="436">
        <v>13118687.914681965</v>
      </c>
    </row>
    <row r="27" spans="1:12" ht="15" customHeight="1" x14ac:dyDescent="0.2">
      <c r="A27" s="600">
        <v>52000</v>
      </c>
      <c r="B27" s="601">
        <v>52000</v>
      </c>
      <c r="C27" s="435" t="s">
        <v>75</v>
      </c>
      <c r="D27" s="165">
        <v>100956379.13676013</v>
      </c>
      <c r="E27" s="165">
        <v>2295000</v>
      </c>
      <c r="F27" s="165">
        <v>190000</v>
      </c>
      <c r="G27" s="165">
        <v>793800</v>
      </c>
      <c r="H27" s="165">
        <v>7699581.5161298374</v>
      </c>
      <c r="I27" s="165">
        <v>0</v>
      </c>
      <c r="J27" s="165">
        <v>0</v>
      </c>
      <c r="K27" s="165">
        <v>364000</v>
      </c>
      <c r="L27" s="436">
        <v>3087530.1253157565</v>
      </c>
    </row>
    <row r="28" spans="1:12" ht="15" customHeight="1" x14ac:dyDescent="0.2">
      <c r="A28" s="600">
        <v>53000</v>
      </c>
      <c r="B28" s="601">
        <v>53000</v>
      </c>
      <c r="C28" s="435" t="s">
        <v>76</v>
      </c>
      <c r="D28" s="165">
        <v>146097382.90796375</v>
      </c>
      <c r="E28" s="165">
        <v>4455000</v>
      </c>
      <c r="F28" s="165">
        <v>0</v>
      </c>
      <c r="G28" s="165">
        <v>1420200</v>
      </c>
      <c r="H28" s="165">
        <v>12934811.509031566</v>
      </c>
      <c r="I28" s="165">
        <v>0</v>
      </c>
      <c r="J28" s="165">
        <v>0</v>
      </c>
      <c r="K28" s="165">
        <v>987000</v>
      </c>
      <c r="L28" s="436">
        <v>4687352.4778484572</v>
      </c>
    </row>
    <row r="29" spans="1:12" ht="15" customHeight="1" x14ac:dyDescent="0.2">
      <c r="A29" s="600">
        <v>54000</v>
      </c>
      <c r="B29" s="601">
        <v>54000</v>
      </c>
      <c r="C29" s="435" t="s">
        <v>77</v>
      </c>
      <c r="D29" s="165">
        <v>210188502.65347579</v>
      </c>
      <c r="E29" s="165">
        <v>4995000</v>
      </c>
      <c r="F29" s="165">
        <v>0</v>
      </c>
      <c r="G29" s="165">
        <v>2349000</v>
      </c>
      <c r="H29" s="165">
        <v>12616412.479746558</v>
      </c>
      <c r="I29" s="165">
        <v>310000</v>
      </c>
      <c r="J29" s="165">
        <v>156000</v>
      </c>
      <c r="K29" s="165">
        <v>1383000</v>
      </c>
      <c r="L29" s="436">
        <v>7494471.4850818012</v>
      </c>
    </row>
    <row r="30" spans="1:12" ht="15" customHeight="1" x14ac:dyDescent="0.2">
      <c r="A30" s="600">
        <v>55000</v>
      </c>
      <c r="B30" s="601">
        <v>55000</v>
      </c>
      <c r="C30" s="435" t="s">
        <v>78</v>
      </c>
      <c r="D30" s="165">
        <v>120155117.30516295</v>
      </c>
      <c r="E30" s="165">
        <v>0</v>
      </c>
      <c r="F30" s="165">
        <v>327000</v>
      </c>
      <c r="G30" s="165">
        <v>3510000</v>
      </c>
      <c r="H30" s="165">
        <v>0</v>
      </c>
      <c r="I30" s="165">
        <v>709000</v>
      </c>
      <c r="J30" s="165">
        <v>565000</v>
      </c>
      <c r="K30" s="165">
        <v>746000</v>
      </c>
      <c r="L30" s="436">
        <v>6207228.5125777042</v>
      </c>
    </row>
    <row r="31" spans="1:12" x14ac:dyDescent="0.2">
      <c r="A31" s="602">
        <v>56000</v>
      </c>
      <c r="B31" s="603">
        <v>56000</v>
      </c>
      <c r="C31" s="435" t="s">
        <v>79</v>
      </c>
      <c r="D31" s="165">
        <v>161160210.00692886</v>
      </c>
      <c r="E31" s="165">
        <v>0</v>
      </c>
      <c r="F31" s="165">
        <v>299000</v>
      </c>
      <c r="G31" s="165">
        <v>4438800</v>
      </c>
      <c r="H31" s="165">
        <v>0</v>
      </c>
      <c r="I31" s="165">
        <v>583000</v>
      </c>
      <c r="J31" s="165">
        <v>0</v>
      </c>
      <c r="K31" s="165">
        <v>1065000</v>
      </c>
      <c r="L31" s="436">
        <v>8757717.5267264992</v>
      </c>
    </row>
    <row r="32" spans="1:12" x14ac:dyDescent="0.2">
      <c r="A32" s="602" t="s">
        <v>80</v>
      </c>
      <c r="B32" s="603"/>
      <c r="C32" s="435"/>
      <c r="D32" s="437"/>
      <c r="E32" s="437"/>
      <c r="F32" s="438">
        <v>10901000</v>
      </c>
      <c r="G32" s="437"/>
      <c r="H32" s="437"/>
      <c r="I32" s="437"/>
      <c r="J32" s="437"/>
      <c r="K32" s="437"/>
      <c r="L32" s="439"/>
    </row>
    <row r="33" spans="1:12" x14ac:dyDescent="0.2">
      <c r="A33" s="593" t="s">
        <v>241</v>
      </c>
      <c r="B33" s="594"/>
      <c r="C33" s="435"/>
      <c r="D33" s="437"/>
      <c r="E33" s="437"/>
      <c r="F33" s="438"/>
      <c r="G33" s="437"/>
      <c r="H33" s="437"/>
      <c r="I33" s="437"/>
      <c r="J33" s="437"/>
      <c r="K33" s="165">
        <v>50000000</v>
      </c>
      <c r="L33" s="439"/>
    </row>
    <row r="34" spans="1:12" s="168" customFormat="1" ht="13.5" thickBot="1" x14ac:dyDescent="0.25">
      <c r="A34" s="595" t="s">
        <v>81</v>
      </c>
      <c r="B34" s="596"/>
      <c r="C34" s="596"/>
      <c r="D34" s="440">
        <f t="shared" ref="D34:L34" si="0">SUM(D6:D32)</f>
        <v>20995390169.674492</v>
      </c>
      <c r="E34" s="440">
        <f>SUM(E6:E32)</f>
        <v>1463130000</v>
      </c>
      <c r="F34" s="440">
        <f t="shared" si="0"/>
        <v>120000000</v>
      </c>
      <c r="G34" s="440">
        <f>SUM(G6:G32)</f>
        <v>674784000</v>
      </c>
      <c r="H34" s="440">
        <f>SUM(H6:H32)</f>
        <v>100000000</v>
      </c>
      <c r="I34" s="440">
        <f>SUM(I6:I32)</f>
        <v>86690000</v>
      </c>
      <c r="J34" s="440">
        <f>SUM(J6:J32)</f>
        <v>22000000</v>
      </c>
      <c r="K34" s="440">
        <f>SUM(K6:K33)</f>
        <v>250000000</v>
      </c>
      <c r="L34" s="441">
        <f t="shared" si="0"/>
        <v>1034999999.9999998</v>
      </c>
    </row>
    <row r="35" spans="1:12" x14ac:dyDescent="0.2">
      <c r="A35" s="162"/>
      <c r="B35" s="597"/>
      <c r="C35" s="597"/>
      <c r="D35" s="597"/>
      <c r="E35" s="597"/>
      <c r="F35" s="597"/>
      <c r="G35" s="597"/>
      <c r="H35" s="597"/>
      <c r="I35" s="597"/>
      <c r="J35" s="597"/>
      <c r="K35" s="597"/>
      <c r="L35" s="597"/>
    </row>
    <row r="36" spans="1:12" ht="12.75" customHeight="1" x14ac:dyDescent="0.2">
      <c r="A36" s="305" t="s">
        <v>242</v>
      </c>
      <c r="B36" s="305"/>
      <c r="C36" s="305"/>
      <c r="D36" s="305"/>
      <c r="E36" s="305"/>
      <c r="F36" s="305"/>
      <c r="G36" s="305"/>
      <c r="H36" s="305"/>
      <c r="I36" s="305"/>
      <c r="J36" s="305"/>
      <c r="K36" s="305"/>
      <c r="L36" s="305"/>
    </row>
    <row r="37" spans="1:12" x14ac:dyDescent="0.2">
      <c r="A37" s="598" t="s">
        <v>243</v>
      </c>
      <c r="B37" s="598"/>
      <c r="C37" s="598"/>
      <c r="D37" s="598"/>
      <c r="E37" s="598"/>
      <c r="F37" s="598"/>
      <c r="G37" s="598"/>
      <c r="H37" s="598"/>
      <c r="I37" s="598"/>
      <c r="J37" s="598"/>
      <c r="K37" s="598"/>
      <c r="L37" s="598"/>
    </row>
  </sheetData>
  <mergeCells count="33">
    <mergeCell ref="A22:B22"/>
    <mergeCell ref="A17:B17"/>
    <mergeCell ref="A23:B23"/>
    <mergeCell ref="A24:B24"/>
    <mergeCell ref="A13:B13"/>
    <mergeCell ref="A20:B20"/>
    <mergeCell ref="A21:B21"/>
    <mergeCell ref="A5:B5"/>
    <mergeCell ref="A6:B6"/>
    <mergeCell ref="A7:B7"/>
    <mergeCell ref="A8:B8"/>
    <mergeCell ref="A9:B9"/>
    <mergeCell ref="A10:B10"/>
    <mergeCell ref="A11:B11"/>
    <mergeCell ref="A12:B12"/>
    <mergeCell ref="A18:B18"/>
    <mergeCell ref="A19:B19"/>
    <mergeCell ref="A33:B33"/>
    <mergeCell ref="A34:C34"/>
    <mergeCell ref="B35:L35"/>
    <mergeCell ref="A37:L37"/>
    <mergeCell ref="A3:K3"/>
    <mergeCell ref="A30:B30"/>
    <mergeCell ref="A31:B31"/>
    <mergeCell ref="A32:B32"/>
    <mergeCell ref="A26:B26"/>
    <mergeCell ref="A27:B27"/>
    <mergeCell ref="A28:B28"/>
    <mergeCell ref="A29:B29"/>
    <mergeCell ref="A25:B25"/>
    <mergeCell ref="A14:B14"/>
    <mergeCell ref="A15:B15"/>
    <mergeCell ref="A16:B16"/>
  </mergeCells>
  <printOptions horizontalCentered="1"/>
  <pageMargins left="0.70866141732283472" right="0.70866141732283472" top="0.78740157480314965" bottom="0.78740157480314965" header="0.31496062992125984" footer="0.31496062992125984"/>
  <pageSetup paperSize="9" scale="67" orientation="landscape" r:id="rId1"/>
  <headerFooter>
    <oddHeader>&amp;RKapitola C.I.1
&amp;"-,Tučné"Tabulka č. 3</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R46"/>
  <sheetViews>
    <sheetView zoomScale="70" zoomScaleNormal="70" workbookViewId="0">
      <selection activeCell="F27" sqref="F27"/>
    </sheetView>
  </sheetViews>
  <sheetFormatPr defaultRowHeight="15" x14ac:dyDescent="0.25"/>
  <cols>
    <col min="1" max="1" width="9.140625" style="169"/>
    <col min="2" max="2" width="55.5703125" style="169" customWidth="1"/>
    <col min="3" max="9" width="17.7109375" style="169" customWidth="1"/>
    <col min="10" max="10" width="18.42578125" style="169" customWidth="1"/>
    <col min="11" max="11" width="21.140625" style="169" customWidth="1"/>
    <col min="12" max="12" width="17.7109375" style="169" customWidth="1"/>
    <col min="13" max="13" width="16.7109375" style="169" customWidth="1"/>
    <col min="14" max="14" width="19.7109375" style="169" customWidth="1"/>
    <col min="15" max="15" width="2.28515625" style="169" customWidth="1"/>
    <col min="16" max="16" width="15.140625" style="169" customWidth="1"/>
    <col min="17" max="17" width="2.85546875" style="169" customWidth="1"/>
    <col min="18" max="18" width="14" style="169" customWidth="1"/>
    <col min="19" max="16384" width="9.140625" style="169"/>
  </cols>
  <sheetData>
    <row r="1" spans="1:18" ht="27.75" x14ac:dyDescent="0.4">
      <c r="A1" s="329" t="s">
        <v>252</v>
      </c>
      <c r="B1" s="173"/>
      <c r="C1" s="173"/>
      <c r="D1" s="173"/>
      <c r="E1" s="173"/>
      <c r="F1" s="173"/>
      <c r="G1" s="173"/>
      <c r="H1" s="173"/>
      <c r="I1" s="173"/>
      <c r="J1"/>
      <c r="K1"/>
      <c r="L1"/>
      <c r="M1" s="173"/>
    </row>
    <row r="2" spans="1:18" ht="28.5" x14ac:dyDescent="0.45">
      <c r="A2" s="176" t="s">
        <v>101</v>
      </c>
      <c r="J2"/>
      <c r="K2"/>
      <c r="L2"/>
    </row>
    <row r="3" spans="1:18" ht="28.5" x14ac:dyDescent="0.45">
      <c r="A3" s="176"/>
      <c r="J3"/>
      <c r="K3"/>
      <c r="L3"/>
    </row>
    <row r="4" spans="1:18" ht="12.75" customHeight="1" x14ac:dyDescent="0.25">
      <c r="B4" s="330" t="s">
        <v>100</v>
      </c>
      <c r="C4" s="331">
        <f>'[1]1 Bilance'!O19</f>
        <v>20978859232</v>
      </c>
      <c r="D4" s="330" t="s">
        <v>99</v>
      </c>
      <c r="L4"/>
      <c r="M4"/>
      <c r="N4"/>
    </row>
    <row r="5" spans="1:18" x14ac:dyDescent="0.25">
      <c r="B5" s="330" t="s">
        <v>193</v>
      </c>
      <c r="C5" s="331">
        <f>'[1]1 Bilance'!O16</f>
        <v>16795401073.712</v>
      </c>
      <c r="D5" s="330" t="s">
        <v>99</v>
      </c>
      <c r="E5" s="330" t="s">
        <v>98</v>
      </c>
      <c r="F5" s="332">
        <f>C5/$C$4</f>
        <v>0.80058695699207594</v>
      </c>
      <c r="H5" s="330" t="s">
        <v>194</v>
      </c>
      <c r="I5" s="333">
        <f>C5/($C$5+$C$6)</f>
        <v>0.82850000000000001</v>
      </c>
      <c r="J5" s="333"/>
      <c r="K5" s="333"/>
      <c r="L5"/>
      <c r="M5"/>
      <c r="N5"/>
    </row>
    <row r="6" spans="1:18" x14ac:dyDescent="0.25">
      <c r="B6" s="330" t="s">
        <v>195</v>
      </c>
      <c r="C6" s="331">
        <f>'[1]1 Bilance'!O17</f>
        <v>3476658158.2880001</v>
      </c>
      <c r="D6" s="330" t="s">
        <v>99</v>
      </c>
      <c r="E6" s="330" t="s">
        <v>98</v>
      </c>
      <c r="F6" s="332">
        <f>C6/$C$4</f>
        <v>0.16572198325182985</v>
      </c>
      <c r="H6" s="330" t="s">
        <v>194</v>
      </c>
      <c r="I6" s="333">
        <f>C6/($C$5+$C$6)</f>
        <v>0.17150000000000001</v>
      </c>
      <c r="J6" s="333"/>
      <c r="K6" s="333"/>
      <c r="L6"/>
      <c r="M6"/>
      <c r="N6"/>
    </row>
    <row r="7" spans="1:18" x14ac:dyDescent="0.25">
      <c r="B7" s="330" t="s">
        <v>245</v>
      </c>
      <c r="C7" s="331">
        <f>'[1]1 Bilance'!O18</f>
        <v>706800000</v>
      </c>
      <c r="D7" s="330" t="s">
        <v>99</v>
      </c>
      <c r="E7" s="330" t="s">
        <v>98</v>
      </c>
      <c r="F7" s="332">
        <f>C7/$C$4</f>
        <v>3.3691059756094176E-2</v>
      </c>
      <c r="H7" s="170"/>
      <c r="L7"/>
      <c r="M7"/>
      <c r="N7"/>
    </row>
    <row r="8" spans="1:18" x14ac:dyDescent="0.25">
      <c r="B8" s="173" t="s">
        <v>196</v>
      </c>
      <c r="C8" s="442">
        <v>500000000</v>
      </c>
      <c r="D8" s="330" t="s">
        <v>99</v>
      </c>
      <c r="E8" s="330"/>
      <c r="F8" s="332"/>
      <c r="H8" s="170"/>
      <c r="L8"/>
      <c r="M8"/>
      <c r="N8"/>
    </row>
    <row r="9" spans="1:18" ht="15" customHeight="1" x14ac:dyDescent="0.25">
      <c r="B9" s="173" t="s">
        <v>197</v>
      </c>
      <c r="C9" s="442">
        <v>115000000</v>
      </c>
      <c r="D9" s="330" t="s">
        <v>99</v>
      </c>
      <c r="I9" s="172"/>
      <c r="J9" s="172"/>
      <c r="K9" s="172"/>
      <c r="L9" s="334"/>
      <c r="M9" s="172"/>
      <c r="N9"/>
    </row>
    <row r="10" spans="1:18" ht="15" customHeight="1" x14ac:dyDescent="0.25">
      <c r="B10" s="173" t="s">
        <v>246</v>
      </c>
      <c r="C10" s="442">
        <v>85000000</v>
      </c>
      <c r="D10" s="330"/>
      <c r="I10" s="172"/>
      <c r="J10" s="172"/>
      <c r="K10" s="172"/>
      <c r="L10" s="334"/>
      <c r="M10" s="172"/>
      <c r="N10"/>
    </row>
    <row r="11" spans="1:18" ht="15" customHeight="1" x14ac:dyDescent="0.25">
      <c r="B11" s="173" t="s">
        <v>247</v>
      </c>
      <c r="C11" s="442">
        <v>6800000</v>
      </c>
      <c r="D11" s="330"/>
      <c r="I11" s="172"/>
      <c r="J11" s="172"/>
      <c r="K11" s="172"/>
      <c r="L11" s="334"/>
      <c r="M11" s="172"/>
      <c r="N11"/>
    </row>
    <row r="12" spans="1:18" ht="15" customHeight="1" x14ac:dyDescent="0.25">
      <c r="B12" s="443" t="s">
        <v>248</v>
      </c>
      <c r="C12" s="331">
        <v>37370000</v>
      </c>
      <c r="D12" s="330" t="s">
        <v>99</v>
      </c>
      <c r="I12" s="172"/>
      <c r="J12" s="172"/>
      <c r="K12" s="172"/>
      <c r="L12" s="334"/>
      <c r="M12" s="172"/>
      <c r="N12"/>
    </row>
    <row r="13" spans="1:18" ht="15" customHeight="1" x14ac:dyDescent="0.25">
      <c r="B13" s="330"/>
      <c r="C13" s="331"/>
      <c r="D13" s="330"/>
      <c r="I13" s="172"/>
      <c r="J13" s="172"/>
      <c r="K13" s="172"/>
      <c r="L13" s="334"/>
      <c r="M13" s="172"/>
      <c r="N13"/>
    </row>
    <row r="14" spans="1:18" ht="15" customHeight="1" thickBot="1" x14ac:dyDescent="0.3">
      <c r="B14" s="330"/>
      <c r="I14" s="172"/>
      <c r="J14" s="172"/>
      <c r="K14" s="172"/>
      <c r="L14"/>
      <c r="M14" s="172"/>
      <c r="N14" s="444" t="s">
        <v>185</v>
      </c>
      <c r="P14" s="171"/>
      <c r="R14" s="171"/>
    </row>
    <row r="15" spans="1:18" ht="15" customHeight="1" x14ac:dyDescent="0.25">
      <c r="A15" s="642" t="s">
        <v>97</v>
      </c>
      <c r="B15" s="645" t="s">
        <v>96</v>
      </c>
      <c r="C15" s="629" t="s">
        <v>198</v>
      </c>
      <c r="D15" s="630"/>
      <c r="E15" s="630"/>
      <c r="F15" s="631"/>
      <c r="G15" s="632" t="s">
        <v>199</v>
      </c>
      <c r="H15" s="633"/>
      <c r="I15" s="636" t="s">
        <v>188</v>
      </c>
      <c r="J15" s="637"/>
      <c r="K15" s="637"/>
      <c r="L15" s="638"/>
      <c r="M15" s="639" t="s">
        <v>200</v>
      </c>
      <c r="N15" s="608" t="s">
        <v>95</v>
      </c>
      <c r="P15" s="171"/>
      <c r="R15" s="171"/>
    </row>
    <row r="16" spans="1:18" ht="15" customHeight="1" x14ac:dyDescent="0.25">
      <c r="A16" s="643"/>
      <c r="B16" s="646"/>
      <c r="C16" s="611" t="s">
        <v>91</v>
      </c>
      <c r="D16" s="613" t="s">
        <v>94</v>
      </c>
      <c r="E16" s="615" t="s">
        <v>93</v>
      </c>
      <c r="F16" s="617" t="s">
        <v>92</v>
      </c>
      <c r="G16" s="619" t="s">
        <v>91</v>
      </c>
      <c r="H16" s="621" t="s">
        <v>94</v>
      </c>
      <c r="I16" s="623" t="s">
        <v>201</v>
      </c>
      <c r="J16" s="625" t="s">
        <v>202</v>
      </c>
      <c r="K16" s="625" t="s">
        <v>249</v>
      </c>
      <c r="L16" s="627" t="s">
        <v>250</v>
      </c>
      <c r="M16" s="640"/>
      <c r="N16" s="609"/>
      <c r="P16" s="171"/>
      <c r="R16" s="171"/>
    </row>
    <row r="17" spans="1:18" ht="15" customHeight="1" thickBot="1" x14ac:dyDescent="0.3">
      <c r="A17" s="644"/>
      <c r="B17" s="647"/>
      <c r="C17" s="612"/>
      <c r="D17" s="614"/>
      <c r="E17" s="616"/>
      <c r="F17" s="618"/>
      <c r="G17" s="620"/>
      <c r="H17" s="622"/>
      <c r="I17" s="624"/>
      <c r="J17" s="626"/>
      <c r="K17" s="626"/>
      <c r="L17" s="628"/>
      <c r="M17" s="641"/>
      <c r="N17" s="610"/>
      <c r="P17" s="171"/>
      <c r="R17" s="171"/>
    </row>
    <row r="18" spans="1:18" ht="15" customHeight="1" x14ac:dyDescent="0.25">
      <c r="A18" s="335">
        <v>11000</v>
      </c>
      <c r="B18" s="336" t="s">
        <v>90</v>
      </c>
      <c r="C18" s="337">
        <v>0.17769266393013733</v>
      </c>
      <c r="D18" s="338">
        <v>2984419559</v>
      </c>
      <c r="E18" s="338"/>
      <c r="F18" s="339">
        <v>2984419559</v>
      </c>
      <c r="G18" s="340">
        <v>0.21153395888076026</v>
      </c>
      <c r="H18" s="339">
        <v>735431264</v>
      </c>
      <c r="I18" s="338">
        <v>318209948</v>
      </c>
      <c r="J18" s="445">
        <v>23190290</v>
      </c>
      <c r="K18" s="445">
        <v>13717722</v>
      </c>
      <c r="L18" s="446"/>
      <c r="M18" s="341"/>
      <c r="N18" s="447">
        <v>4074968783</v>
      </c>
      <c r="P18" s="171"/>
      <c r="R18" s="171"/>
    </row>
    <row r="19" spans="1:18" ht="15" customHeight="1" x14ac:dyDescent="0.25">
      <c r="A19" s="342">
        <v>12000</v>
      </c>
      <c r="B19" s="343" t="s">
        <v>55</v>
      </c>
      <c r="C19" s="344">
        <v>3.082602439109907E-2</v>
      </c>
      <c r="D19" s="345">
        <v>517735443</v>
      </c>
      <c r="E19" s="345"/>
      <c r="F19" s="346">
        <v>517735443</v>
      </c>
      <c r="G19" s="347">
        <v>3.1943103760697103E-2</v>
      </c>
      <c r="H19" s="346">
        <v>111055252</v>
      </c>
      <c r="I19" s="338"/>
      <c r="J19" s="345">
        <v>10968609</v>
      </c>
      <c r="K19" s="345">
        <v>6571003</v>
      </c>
      <c r="L19" s="348"/>
      <c r="M19" s="349"/>
      <c r="N19" s="448">
        <v>646330307</v>
      </c>
      <c r="P19" s="171"/>
      <c r="R19" s="171"/>
    </row>
    <row r="20" spans="1:18" ht="15" customHeight="1" x14ac:dyDescent="0.25">
      <c r="A20" s="342">
        <v>13000</v>
      </c>
      <c r="B20" s="343" t="s">
        <v>89</v>
      </c>
      <c r="C20" s="344">
        <v>2.4582741623257617E-2</v>
      </c>
      <c r="D20" s="345">
        <v>412877005</v>
      </c>
      <c r="E20" s="345"/>
      <c r="F20" s="346">
        <v>412877005</v>
      </c>
      <c r="G20" s="347">
        <v>1.5489435872251527E-2</v>
      </c>
      <c r="H20" s="346">
        <v>53851473</v>
      </c>
      <c r="I20" s="338"/>
      <c r="J20" s="345">
        <v>11146570</v>
      </c>
      <c r="K20" s="345">
        <v>5523612</v>
      </c>
      <c r="L20" s="348"/>
      <c r="M20" s="349"/>
      <c r="N20" s="448">
        <v>483398660</v>
      </c>
      <c r="P20" s="171"/>
      <c r="R20" s="171"/>
    </row>
    <row r="21" spans="1:18" ht="15" customHeight="1" x14ac:dyDescent="0.25">
      <c r="A21" s="342">
        <v>14000</v>
      </c>
      <c r="B21" s="343" t="s">
        <v>57</v>
      </c>
      <c r="C21" s="344">
        <v>0.11343656061096324</v>
      </c>
      <c r="D21" s="345">
        <v>1905212532</v>
      </c>
      <c r="E21" s="345"/>
      <c r="F21" s="346">
        <v>1905212532</v>
      </c>
      <c r="G21" s="347">
        <v>0.11922532351867603</v>
      </c>
      <c r="H21" s="346">
        <v>414505694</v>
      </c>
      <c r="I21" s="338">
        <v>100016776</v>
      </c>
      <c r="J21" s="345">
        <v>14627782</v>
      </c>
      <c r="K21" s="345">
        <v>16737674</v>
      </c>
      <c r="L21" s="348"/>
      <c r="M21" s="349"/>
      <c r="N21" s="448">
        <v>2451100458</v>
      </c>
      <c r="P21" s="171"/>
      <c r="R21" s="171"/>
    </row>
    <row r="22" spans="1:18" ht="15" customHeight="1" x14ac:dyDescent="0.25">
      <c r="A22" s="342">
        <v>15000</v>
      </c>
      <c r="B22" s="343" t="s">
        <v>58</v>
      </c>
      <c r="C22" s="344">
        <v>6.3291886180730228E-2</v>
      </c>
      <c r="D22" s="345">
        <v>1063012613</v>
      </c>
      <c r="E22" s="345"/>
      <c r="F22" s="346">
        <v>1063012613</v>
      </c>
      <c r="G22" s="347">
        <v>7.7036683844258658E-2</v>
      </c>
      <c r="H22" s="346">
        <v>267830215</v>
      </c>
      <c r="I22" s="338">
        <v>55263035</v>
      </c>
      <c r="J22" s="345">
        <v>10171220</v>
      </c>
      <c r="K22" s="345">
        <v>13804663</v>
      </c>
      <c r="L22" s="348"/>
      <c r="M22" s="349"/>
      <c r="N22" s="448">
        <v>1410081746</v>
      </c>
      <c r="P22" s="171"/>
      <c r="R22" s="171"/>
    </row>
    <row r="23" spans="1:18" ht="15" customHeight="1" x14ac:dyDescent="0.25">
      <c r="A23" s="342">
        <v>16000</v>
      </c>
      <c r="B23" s="343" t="s">
        <v>59</v>
      </c>
      <c r="C23" s="344">
        <v>1.5700719603240668E-2</v>
      </c>
      <c r="D23" s="345">
        <v>263699883</v>
      </c>
      <c r="E23" s="345"/>
      <c r="F23" s="346">
        <v>263699883</v>
      </c>
      <c r="G23" s="347">
        <v>1.2913026452073604E-2</v>
      </c>
      <c r="H23" s="346">
        <v>44894179</v>
      </c>
      <c r="I23" s="338"/>
      <c r="J23" s="345"/>
      <c r="K23" s="345"/>
      <c r="L23" s="348"/>
      <c r="M23" s="349"/>
      <c r="N23" s="448">
        <v>308594062</v>
      </c>
      <c r="P23" s="171"/>
      <c r="R23" s="171"/>
    </row>
    <row r="24" spans="1:18" ht="15" customHeight="1" x14ac:dyDescent="0.25">
      <c r="A24" s="342">
        <v>17000</v>
      </c>
      <c r="B24" s="343" t="s">
        <v>88</v>
      </c>
      <c r="C24" s="344">
        <v>2.7883961720174572E-2</v>
      </c>
      <c r="D24" s="345">
        <v>468322321</v>
      </c>
      <c r="E24" s="345"/>
      <c r="F24" s="346">
        <v>468322321</v>
      </c>
      <c r="G24" s="347">
        <v>2.4996610159820461E-2</v>
      </c>
      <c r="H24" s="346">
        <v>86904669</v>
      </c>
      <c r="I24" s="338">
        <v>26510241</v>
      </c>
      <c r="J24" s="345">
        <v>7914986</v>
      </c>
      <c r="K24" s="345">
        <v>6517468</v>
      </c>
      <c r="L24" s="348"/>
      <c r="M24" s="349"/>
      <c r="N24" s="448">
        <v>596169685</v>
      </c>
      <c r="P24" s="171"/>
      <c r="R24" s="171"/>
    </row>
    <row r="25" spans="1:18" ht="15" customHeight="1" x14ac:dyDescent="0.25">
      <c r="A25" s="342">
        <v>18000</v>
      </c>
      <c r="B25" s="343" t="s">
        <v>61</v>
      </c>
      <c r="C25" s="344">
        <v>1.6988869327702848E-2</v>
      </c>
      <c r="D25" s="345">
        <v>285334874</v>
      </c>
      <c r="E25" s="345"/>
      <c r="F25" s="346">
        <v>285334874</v>
      </c>
      <c r="G25" s="347">
        <v>1.6956083692862865E-2</v>
      </c>
      <c r="H25" s="346">
        <v>58950507</v>
      </c>
      <c r="I25" s="338"/>
      <c r="J25" s="345">
        <v>15900333</v>
      </c>
      <c r="K25" s="345">
        <v>6868369</v>
      </c>
      <c r="L25" s="348"/>
      <c r="M25" s="349"/>
      <c r="N25" s="448">
        <v>367054083</v>
      </c>
      <c r="P25" s="171"/>
      <c r="R25" s="171"/>
    </row>
    <row r="26" spans="1:18" ht="15" customHeight="1" x14ac:dyDescent="0.25">
      <c r="A26" s="342">
        <v>19000</v>
      </c>
      <c r="B26" s="343" t="s">
        <v>62</v>
      </c>
      <c r="C26" s="344">
        <v>1.5380770044140011E-2</v>
      </c>
      <c r="D26" s="345">
        <v>258326202</v>
      </c>
      <c r="E26" s="345"/>
      <c r="F26" s="346">
        <v>258326202</v>
      </c>
      <c r="G26" s="347">
        <v>1.0170397833912905E-2</v>
      </c>
      <c r="H26" s="346">
        <v>35358997</v>
      </c>
      <c r="I26" s="338"/>
      <c r="J26" s="345"/>
      <c r="K26" s="345">
        <v>942844</v>
      </c>
      <c r="L26" s="348"/>
      <c r="M26" s="349"/>
      <c r="N26" s="448">
        <v>294628043</v>
      </c>
      <c r="P26" s="171"/>
      <c r="R26" s="171"/>
    </row>
    <row r="27" spans="1:18" ht="15" customHeight="1" x14ac:dyDescent="0.25">
      <c r="A27" s="342">
        <v>21000</v>
      </c>
      <c r="B27" s="343" t="s">
        <v>63</v>
      </c>
      <c r="C27" s="344">
        <v>8.6000149591062336E-2</v>
      </c>
      <c r="D27" s="345">
        <v>1444407005</v>
      </c>
      <c r="E27" s="345"/>
      <c r="F27" s="346">
        <v>1444407005</v>
      </c>
      <c r="G27" s="347">
        <v>8.6538329636338202E-2</v>
      </c>
      <c r="H27" s="346">
        <v>300864190</v>
      </c>
      <c r="I27" s="338"/>
      <c r="J27" s="345"/>
      <c r="K27" s="345">
        <v>563191</v>
      </c>
      <c r="L27" s="348"/>
      <c r="M27" s="349"/>
      <c r="N27" s="448">
        <v>1745834386</v>
      </c>
      <c r="P27" s="171"/>
      <c r="R27" s="171"/>
    </row>
    <row r="28" spans="1:18" ht="15" customHeight="1" x14ac:dyDescent="0.25">
      <c r="A28" s="342">
        <v>22000</v>
      </c>
      <c r="B28" s="343" t="s">
        <v>87</v>
      </c>
      <c r="C28" s="344">
        <v>2.2861221426518533E-2</v>
      </c>
      <c r="D28" s="345">
        <v>383963383</v>
      </c>
      <c r="E28" s="345">
        <v>5334114</v>
      </c>
      <c r="F28" s="346">
        <v>378629269</v>
      </c>
      <c r="G28" s="347">
        <v>3.2168580894077599E-2</v>
      </c>
      <c r="H28" s="346">
        <v>111839159</v>
      </c>
      <c r="I28" s="338"/>
      <c r="J28" s="345"/>
      <c r="K28" s="345">
        <v>182885</v>
      </c>
      <c r="L28" s="348"/>
      <c r="M28" s="349"/>
      <c r="N28" s="448">
        <v>490651313</v>
      </c>
      <c r="P28" s="171"/>
      <c r="R28" s="171"/>
    </row>
    <row r="29" spans="1:18" ht="15" customHeight="1" x14ac:dyDescent="0.25">
      <c r="A29" s="342">
        <v>23000</v>
      </c>
      <c r="B29" s="343" t="s">
        <v>65</v>
      </c>
      <c r="C29" s="344">
        <v>3.7418715986449913E-2</v>
      </c>
      <c r="D29" s="345">
        <v>628462343</v>
      </c>
      <c r="E29" s="345"/>
      <c r="F29" s="346">
        <v>628462343</v>
      </c>
      <c r="G29" s="347">
        <v>3.4509514647307275E-2</v>
      </c>
      <c r="H29" s="346">
        <v>119977786</v>
      </c>
      <c r="I29" s="338"/>
      <c r="J29" s="345">
        <v>11075243</v>
      </c>
      <c r="K29" s="345">
        <v>3971501</v>
      </c>
      <c r="L29" s="348"/>
      <c r="M29" s="349"/>
      <c r="N29" s="448">
        <v>763486873</v>
      </c>
      <c r="P29" s="171"/>
      <c r="R29" s="171"/>
    </row>
    <row r="30" spans="1:18" ht="15" customHeight="1" x14ac:dyDescent="0.25">
      <c r="A30" s="342">
        <v>24000</v>
      </c>
      <c r="B30" s="343" t="s">
        <v>66</v>
      </c>
      <c r="C30" s="344">
        <v>2.1809672008994151E-2</v>
      </c>
      <c r="D30" s="345">
        <v>366302189</v>
      </c>
      <c r="E30" s="345"/>
      <c r="F30" s="346">
        <v>366302189</v>
      </c>
      <c r="G30" s="347">
        <v>1.8647772226318211E-2</v>
      </c>
      <c r="H30" s="346">
        <v>64831929</v>
      </c>
      <c r="I30" s="338"/>
      <c r="J30" s="345">
        <v>10004967</v>
      </c>
      <c r="K30" s="345">
        <v>3454908</v>
      </c>
      <c r="L30" s="348"/>
      <c r="M30" s="349"/>
      <c r="N30" s="448">
        <v>444593993</v>
      </c>
      <c r="P30" s="171"/>
      <c r="R30" s="171"/>
    </row>
    <row r="31" spans="1:18" ht="15" customHeight="1" x14ac:dyDescent="0.25">
      <c r="A31" s="342">
        <v>25000</v>
      </c>
      <c r="B31" s="343" t="s">
        <v>67</v>
      </c>
      <c r="C31" s="344">
        <v>2.6156400983062163E-2</v>
      </c>
      <c r="D31" s="345">
        <v>439307245</v>
      </c>
      <c r="E31" s="345"/>
      <c r="F31" s="346">
        <v>439307245</v>
      </c>
      <c r="G31" s="347">
        <v>2.2080970001663449E-2</v>
      </c>
      <c r="H31" s="346">
        <v>76767984</v>
      </c>
      <c r="I31" s="338"/>
      <c r="J31" s="345"/>
      <c r="K31" s="345">
        <v>550535</v>
      </c>
      <c r="L31" s="348"/>
      <c r="M31" s="349"/>
      <c r="N31" s="448">
        <v>516625764</v>
      </c>
      <c r="P31" s="171"/>
      <c r="R31" s="171"/>
    </row>
    <row r="32" spans="1:18" ht="15" customHeight="1" x14ac:dyDescent="0.25">
      <c r="A32" s="342">
        <v>26000</v>
      </c>
      <c r="B32" s="343" t="s">
        <v>68</v>
      </c>
      <c r="C32" s="344">
        <v>6.9372909625618692E-2</v>
      </c>
      <c r="D32" s="345">
        <v>1165145841</v>
      </c>
      <c r="E32" s="345"/>
      <c r="F32" s="346">
        <v>1165145841</v>
      </c>
      <c r="G32" s="347">
        <v>6.3512735808606682E-2</v>
      </c>
      <c r="H32" s="346">
        <v>220812071</v>
      </c>
      <c r="I32" s="338"/>
      <c r="J32" s="345"/>
      <c r="K32" s="345"/>
      <c r="L32" s="348"/>
      <c r="M32" s="349"/>
      <c r="N32" s="448">
        <v>1385957912</v>
      </c>
      <c r="P32" s="171"/>
      <c r="R32" s="171"/>
    </row>
    <row r="33" spans="1:18" ht="15" customHeight="1" x14ac:dyDescent="0.25">
      <c r="A33" s="342">
        <v>27000</v>
      </c>
      <c r="B33" s="343" t="s">
        <v>86</v>
      </c>
      <c r="C33" s="344">
        <v>4.8347993229739039E-2</v>
      </c>
      <c r="D33" s="345">
        <v>812023937</v>
      </c>
      <c r="E33" s="345">
        <v>15504947</v>
      </c>
      <c r="F33" s="346">
        <v>796518990</v>
      </c>
      <c r="G33" s="347">
        <v>3.58152461066472E-2</v>
      </c>
      <c r="H33" s="346">
        <v>124517368</v>
      </c>
      <c r="I33" s="338"/>
      <c r="J33" s="345"/>
      <c r="K33" s="345"/>
      <c r="L33" s="348"/>
      <c r="M33" s="349"/>
      <c r="N33" s="448">
        <v>921036358</v>
      </c>
      <c r="P33" s="171"/>
      <c r="R33" s="171"/>
    </row>
    <row r="34" spans="1:18" ht="15" customHeight="1" x14ac:dyDescent="0.25">
      <c r="A34" s="342">
        <v>28000</v>
      </c>
      <c r="B34" s="343" t="s">
        <v>70</v>
      </c>
      <c r="C34" s="344">
        <v>3.1624516501885302E-2</v>
      </c>
      <c r="D34" s="345">
        <v>531146439</v>
      </c>
      <c r="E34" s="345"/>
      <c r="F34" s="346">
        <v>531146439</v>
      </c>
      <c r="G34" s="347">
        <v>2.5292418562261838E-2</v>
      </c>
      <c r="H34" s="346">
        <v>87933093</v>
      </c>
      <c r="I34" s="338"/>
      <c r="J34" s="345"/>
      <c r="K34" s="345">
        <v>3792430</v>
      </c>
      <c r="L34" s="348"/>
      <c r="M34" s="349"/>
      <c r="N34" s="448">
        <v>622871962</v>
      </c>
      <c r="P34" s="171"/>
      <c r="R34" s="171"/>
    </row>
    <row r="35" spans="1:18" ht="15" customHeight="1" x14ac:dyDescent="0.25">
      <c r="A35" s="342">
        <v>31000</v>
      </c>
      <c r="B35" s="343" t="s">
        <v>71</v>
      </c>
      <c r="C35" s="344">
        <v>3.6223762423103448E-2</v>
      </c>
      <c r="D35" s="345">
        <v>608392618</v>
      </c>
      <c r="E35" s="345"/>
      <c r="F35" s="346">
        <v>608392618</v>
      </c>
      <c r="G35" s="347">
        <v>3.4451956964391003E-2</v>
      </c>
      <c r="H35" s="346">
        <v>119777677</v>
      </c>
      <c r="I35" s="338"/>
      <c r="J35" s="345"/>
      <c r="K35" s="345"/>
      <c r="L35" s="348">
        <v>6800000</v>
      </c>
      <c r="M35" s="349"/>
      <c r="N35" s="448">
        <v>734970295</v>
      </c>
      <c r="P35" s="171"/>
      <c r="R35" s="171"/>
    </row>
    <row r="36" spans="1:18" ht="15" customHeight="1" x14ac:dyDescent="0.25">
      <c r="A36" s="342">
        <v>41000</v>
      </c>
      <c r="B36" s="343" t="s">
        <v>72</v>
      </c>
      <c r="C36" s="344">
        <v>5.0773398703077011E-2</v>
      </c>
      <c r="D36" s="345">
        <v>852759595</v>
      </c>
      <c r="E36" s="345"/>
      <c r="F36" s="346">
        <v>852759595</v>
      </c>
      <c r="G36" s="347">
        <v>5.0921934530644343E-2</v>
      </c>
      <c r="H36" s="346">
        <v>177038159</v>
      </c>
      <c r="I36" s="338"/>
      <c r="J36" s="345"/>
      <c r="K36" s="345">
        <v>1218882</v>
      </c>
      <c r="L36" s="348"/>
      <c r="M36" s="349"/>
      <c r="N36" s="448">
        <v>1031016636</v>
      </c>
    </row>
    <row r="37" spans="1:18" x14ac:dyDescent="0.25">
      <c r="A37" s="342">
        <v>43000</v>
      </c>
      <c r="B37" s="343" t="s">
        <v>73</v>
      </c>
      <c r="C37" s="344">
        <v>2.9669895062079548E-2</v>
      </c>
      <c r="D37" s="345">
        <v>498317787</v>
      </c>
      <c r="E37" s="345"/>
      <c r="F37" s="346">
        <v>498317787</v>
      </c>
      <c r="G37" s="347">
        <v>3.0185697552907977E-2</v>
      </c>
      <c r="H37" s="346">
        <v>104945352</v>
      </c>
      <c r="I37" s="345"/>
      <c r="J37" s="345"/>
      <c r="K37" s="345">
        <v>582313</v>
      </c>
      <c r="L37" s="348"/>
      <c r="M37" s="349"/>
      <c r="N37" s="448">
        <v>603845452</v>
      </c>
    </row>
    <row r="38" spans="1:18" x14ac:dyDescent="0.25">
      <c r="A38" s="342">
        <v>51000</v>
      </c>
      <c r="B38" s="343" t="s">
        <v>74</v>
      </c>
      <c r="C38" s="344">
        <v>1.772E-2</v>
      </c>
      <c r="D38" s="345">
        <v>297614507</v>
      </c>
      <c r="E38" s="345"/>
      <c r="F38" s="346">
        <v>297614507</v>
      </c>
      <c r="G38" s="347">
        <v>1.4222391131127401E-2</v>
      </c>
      <c r="H38" s="346">
        <v>49446392</v>
      </c>
      <c r="I38" s="345"/>
      <c r="J38" s="345"/>
      <c r="K38" s="345"/>
      <c r="L38" s="348"/>
      <c r="M38" s="349">
        <v>16554910</v>
      </c>
      <c r="N38" s="448">
        <v>363615809</v>
      </c>
    </row>
    <row r="39" spans="1:18" x14ac:dyDescent="0.25">
      <c r="A39" s="342">
        <v>52000</v>
      </c>
      <c r="B39" s="343" t="s">
        <v>75</v>
      </c>
      <c r="C39" s="344">
        <v>4.8399999999999997E-3</v>
      </c>
      <c r="D39" s="345">
        <v>81289741</v>
      </c>
      <c r="E39" s="345"/>
      <c r="F39" s="346">
        <v>81289741</v>
      </c>
      <c r="G39" s="347">
        <v>4.3561567604483145E-3</v>
      </c>
      <c r="H39" s="346">
        <v>15144868</v>
      </c>
      <c r="I39" s="345"/>
      <c r="J39" s="345"/>
      <c r="K39" s="345"/>
      <c r="L39" s="348"/>
      <c r="M39" s="349">
        <v>4521770</v>
      </c>
      <c r="N39" s="448">
        <v>100956379</v>
      </c>
    </row>
    <row r="40" spans="1:18" x14ac:dyDescent="0.25">
      <c r="A40" s="342">
        <v>53000</v>
      </c>
      <c r="B40" s="343" t="s">
        <v>76</v>
      </c>
      <c r="C40" s="344">
        <v>6.8000000000000005E-3</v>
      </c>
      <c r="D40" s="345">
        <v>114208727</v>
      </c>
      <c r="E40" s="345"/>
      <c r="F40" s="346">
        <v>114208727</v>
      </c>
      <c r="G40" s="347">
        <v>7.3449141227323374E-3</v>
      </c>
      <c r="H40" s="346">
        <v>25535756</v>
      </c>
      <c r="I40" s="345"/>
      <c r="J40" s="345"/>
      <c r="K40" s="345"/>
      <c r="L40" s="348"/>
      <c r="M40" s="349">
        <v>6352900</v>
      </c>
      <c r="N40" s="448">
        <v>146097383</v>
      </c>
    </row>
    <row r="41" spans="1:18" x14ac:dyDescent="0.25">
      <c r="A41" s="342">
        <v>54000</v>
      </c>
      <c r="B41" s="343" t="s">
        <v>85</v>
      </c>
      <c r="C41" s="344">
        <v>1.064E-2</v>
      </c>
      <c r="D41" s="345">
        <v>178703067</v>
      </c>
      <c r="E41" s="345"/>
      <c r="F41" s="346">
        <v>178703067</v>
      </c>
      <c r="G41" s="347">
        <v>6.1970473507206815E-3</v>
      </c>
      <c r="H41" s="346">
        <v>21545015</v>
      </c>
      <c r="I41" s="345"/>
      <c r="J41" s="345"/>
      <c r="K41" s="345"/>
      <c r="L41" s="348"/>
      <c r="M41" s="349">
        <v>9940420</v>
      </c>
      <c r="N41" s="448">
        <v>210188502</v>
      </c>
    </row>
    <row r="42" spans="1:18" x14ac:dyDescent="0.25">
      <c r="A42" s="342">
        <v>55000</v>
      </c>
      <c r="B42" s="343" t="s">
        <v>78</v>
      </c>
      <c r="C42" s="344">
        <v>5.8242555510266344E-3</v>
      </c>
      <c r="D42" s="345">
        <v>97820708</v>
      </c>
      <c r="E42" s="345"/>
      <c r="F42" s="346">
        <v>97820708</v>
      </c>
      <c r="G42" s="285">
        <v>6.4241027886604782E-3</v>
      </c>
      <c r="H42" s="346">
        <v>22334409</v>
      </c>
      <c r="I42" s="345"/>
      <c r="J42" s="345"/>
      <c r="K42" s="345"/>
      <c r="L42" s="348"/>
      <c r="M42" s="349"/>
      <c r="N42" s="448">
        <v>120155117</v>
      </c>
    </row>
    <row r="43" spans="1:18" ht="29.25" thickBot="1" x14ac:dyDescent="0.3">
      <c r="A43" s="398">
        <v>56000</v>
      </c>
      <c r="B43" s="350" t="s">
        <v>84</v>
      </c>
      <c r="C43" s="351">
        <v>8.1329114759375667E-3</v>
      </c>
      <c r="D43" s="352">
        <v>136595510</v>
      </c>
      <c r="E43" s="352"/>
      <c r="F43" s="353">
        <v>136595510</v>
      </c>
      <c r="G43" s="286">
        <v>7.0656068998335821E-3</v>
      </c>
      <c r="H43" s="353">
        <v>24564700</v>
      </c>
      <c r="I43" s="352"/>
      <c r="J43" s="352"/>
      <c r="K43" s="352"/>
      <c r="L43" s="354"/>
      <c r="M43" s="355"/>
      <c r="N43" s="449">
        <v>161160210</v>
      </c>
    </row>
    <row r="44" spans="1:18" ht="15.75" thickBot="1" x14ac:dyDescent="0.3">
      <c r="A44" s="634" t="s">
        <v>83</v>
      </c>
      <c r="B44" s="635"/>
      <c r="C44" s="356">
        <f t="shared" ref="C44:N44" si="0">SUM(C18:C43)</f>
        <v>0.99999999999999978</v>
      </c>
      <c r="D44" s="357">
        <f t="shared" si="0"/>
        <v>16795401074</v>
      </c>
      <c r="E44" s="357">
        <f t="shared" si="0"/>
        <v>20839061</v>
      </c>
      <c r="F44" s="358">
        <f t="shared" si="0"/>
        <v>16774562013</v>
      </c>
      <c r="G44" s="359">
        <f t="shared" si="0"/>
        <v>1</v>
      </c>
      <c r="H44" s="360">
        <f t="shared" si="0"/>
        <v>3476658158</v>
      </c>
      <c r="I44" s="357">
        <f t="shared" si="0"/>
        <v>500000000</v>
      </c>
      <c r="J44" s="357">
        <f t="shared" si="0"/>
        <v>115000000</v>
      </c>
      <c r="K44" s="357">
        <f t="shared" si="0"/>
        <v>85000000</v>
      </c>
      <c r="L44" s="358">
        <f t="shared" si="0"/>
        <v>6800000</v>
      </c>
      <c r="M44" s="361">
        <f t="shared" si="0"/>
        <v>37370000</v>
      </c>
      <c r="N44" s="361">
        <f t="shared" si="0"/>
        <v>20995390171</v>
      </c>
    </row>
    <row r="45" spans="1:18" ht="18" x14ac:dyDescent="0.3">
      <c r="A45" s="362" t="s">
        <v>82</v>
      </c>
      <c r="H45" s="171"/>
      <c r="L45"/>
      <c r="M45"/>
      <c r="N45"/>
    </row>
    <row r="46" spans="1:18" ht="18" x14ac:dyDescent="0.3">
      <c r="A46" s="362" t="s">
        <v>251</v>
      </c>
      <c r="H46" s="171"/>
      <c r="L46"/>
      <c r="M46"/>
      <c r="N46"/>
    </row>
  </sheetData>
  <mergeCells count="18">
    <mergeCell ref="A44:B44"/>
    <mergeCell ref="I15:L15"/>
    <mergeCell ref="M15:M17"/>
    <mergeCell ref="A15:A17"/>
    <mergeCell ref="B15:B17"/>
    <mergeCell ref="N15:N17"/>
    <mergeCell ref="C16:C17"/>
    <mergeCell ref="D16:D17"/>
    <mergeCell ref="E16:E17"/>
    <mergeCell ref="F16:F17"/>
    <mergeCell ref="G16:G17"/>
    <mergeCell ref="H16:H17"/>
    <mergeCell ref="I16:I17"/>
    <mergeCell ref="J16:J17"/>
    <mergeCell ref="K16:K17"/>
    <mergeCell ref="L16:L17"/>
    <mergeCell ref="C15:F15"/>
    <mergeCell ref="G15:H15"/>
  </mergeCells>
  <pageMargins left="0.70866141732283472" right="0.70866141732283472" top="0.78740157480314965" bottom="0.78740157480314965" header="0.31496062992125984" footer="0.31496062992125984"/>
  <pageSetup paperSize="9" scale="46" orientation="landscape" r:id="rId1"/>
  <headerFooter>
    <oddHeader>&amp;RKapitola C.I.1
&amp;"-,Tučné"Tabulka č. 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18"/>
  <sheetViews>
    <sheetView zoomScale="50" zoomScaleNormal="50" workbookViewId="0">
      <selection activeCell="F27" sqref="F27"/>
    </sheetView>
  </sheetViews>
  <sheetFormatPr defaultRowHeight="12.75" x14ac:dyDescent="0.2"/>
  <cols>
    <col min="1" max="16384" width="9.140625" style="174"/>
  </cols>
  <sheetData>
    <row r="1" spans="1:26" ht="42" customHeight="1" x14ac:dyDescent="0.2">
      <c r="A1" s="651" t="s">
        <v>253</v>
      </c>
      <c r="B1" s="651"/>
      <c r="C1" s="651"/>
      <c r="D1" s="651"/>
      <c r="E1" s="651"/>
      <c r="F1" s="651"/>
      <c r="G1" s="651"/>
      <c r="H1" s="651"/>
      <c r="I1" s="651"/>
      <c r="J1" s="651"/>
      <c r="K1" s="651"/>
      <c r="L1" s="651"/>
      <c r="M1" s="651"/>
      <c r="N1" s="651"/>
      <c r="O1" s="177"/>
      <c r="P1" s="177"/>
    </row>
    <row r="3" spans="1:26" ht="13.5" thickBot="1" x14ac:dyDescent="0.25">
      <c r="A3" s="178"/>
      <c r="B3" s="178"/>
      <c r="C3" s="178"/>
      <c r="D3" s="178"/>
      <c r="E3" s="178"/>
      <c r="F3" s="178"/>
      <c r="G3" s="178"/>
      <c r="H3" s="178"/>
      <c r="I3" s="178"/>
      <c r="J3" s="178"/>
      <c r="K3" s="178"/>
      <c r="L3" s="178"/>
      <c r="M3" s="178"/>
      <c r="N3" s="178"/>
      <c r="O3" s="178"/>
      <c r="P3" s="178"/>
    </row>
    <row r="4" spans="1:26" s="187" customFormat="1" ht="39" customHeight="1" thickBot="1" x14ac:dyDescent="0.25">
      <c r="A4" s="652" t="s">
        <v>102</v>
      </c>
      <c r="B4" s="653"/>
      <c r="C4" s="653"/>
      <c r="D4" s="654"/>
      <c r="E4" s="179">
        <v>2000</v>
      </c>
      <c r="F4" s="180">
        <v>2001</v>
      </c>
      <c r="G4" s="180">
        <v>2002</v>
      </c>
      <c r="H4" s="180">
        <v>2003</v>
      </c>
      <c r="I4" s="181">
        <v>2004</v>
      </c>
      <c r="J4" s="182" t="s">
        <v>103</v>
      </c>
      <c r="K4" s="183">
        <v>2005</v>
      </c>
      <c r="L4" s="183">
        <v>2006</v>
      </c>
      <c r="M4" s="183">
        <v>2007</v>
      </c>
      <c r="N4" s="183">
        <v>2008</v>
      </c>
      <c r="O4" s="184" t="s">
        <v>104</v>
      </c>
      <c r="P4" s="184" t="s">
        <v>105</v>
      </c>
      <c r="Q4" s="185">
        <v>2011</v>
      </c>
      <c r="R4" s="185">
        <v>2012</v>
      </c>
      <c r="S4" s="185">
        <v>2013</v>
      </c>
      <c r="T4" s="185">
        <v>2014</v>
      </c>
      <c r="U4" s="185">
        <v>2015</v>
      </c>
      <c r="V4" s="363">
        <v>2016</v>
      </c>
      <c r="W4" s="185">
        <v>2017</v>
      </c>
      <c r="X4" s="186">
        <v>2018</v>
      </c>
      <c r="Y4" s="186">
        <v>2019</v>
      </c>
      <c r="Z4" s="289">
        <v>2020</v>
      </c>
    </row>
    <row r="5" spans="1:26" s="187" customFormat="1" ht="24.75" customHeight="1" x14ac:dyDescent="0.2">
      <c r="A5" s="655" t="s">
        <v>106</v>
      </c>
      <c r="B5" s="656"/>
      <c r="C5" s="656"/>
      <c r="D5" s="657"/>
      <c r="E5" s="188">
        <v>187106</v>
      </c>
      <c r="F5" s="189">
        <v>192008</v>
      </c>
      <c r="G5" s="189">
        <v>204822</v>
      </c>
      <c r="H5" s="189">
        <v>224577</v>
      </c>
      <c r="I5" s="190">
        <v>248498</v>
      </c>
      <c r="J5" s="191">
        <v>248498</v>
      </c>
      <c r="K5" s="189">
        <v>271235</v>
      </c>
      <c r="L5" s="189">
        <v>296377</v>
      </c>
      <c r="M5" s="189">
        <v>325541</v>
      </c>
      <c r="N5" s="189">
        <v>352950</v>
      </c>
      <c r="O5" s="189">
        <v>378892</v>
      </c>
      <c r="P5" s="192">
        <v>398119</v>
      </c>
      <c r="Q5" s="192">
        <v>408231</v>
      </c>
      <c r="R5" s="192">
        <v>404691</v>
      </c>
      <c r="S5" s="192">
        <v>392854</v>
      </c>
      <c r="T5" s="192">
        <v>379436</v>
      </c>
      <c r="U5" s="192">
        <v>358584</v>
      </c>
      <c r="V5" s="192">
        <v>337102</v>
      </c>
      <c r="W5" s="192">
        <v>320970</v>
      </c>
      <c r="X5" s="193">
        <v>310624</v>
      </c>
      <c r="Y5" s="193">
        <v>301187</v>
      </c>
      <c r="Z5" s="290">
        <v>297799</v>
      </c>
    </row>
    <row r="6" spans="1:26" s="187" customFormat="1" ht="13.5" thickBot="1" x14ac:dyDescent="0.25">
      <c r="A6" s="658" t="s">
        <v>107</v>
      </c>
      <c r="B6" s="659"/>
      <c r="C6" s="659"/>
      <c r="D6" s="660"/>
      <c r="E6" s="194"/>
      <c r="F6" s="195">
        <f>F5/E5*100-100</f>
        <v>2.619905294325136</v>
      </c>
      <c r="G6" s="195">
        <f>G5/F5*100-100</f>
        <v>6.6736802633223533</v>
      </c>
      <c r="H6" s="195">
        <f>H5/G5*100-100</f>
        <v>9.6449600140609846</v>
      </c>
      <c r="I6" s="196">
        <f>I5/H5*100-100</f>
        <v>10.651580526946219</v>
      </c>
      <c r="J6" s="197">
        <f>J5/H5*100-100</f>
        <v>10.651580526946219</v>
      </c>
      <c r="K6" s="195">
        <f t="shared" ref="K6:V6" si="0">K5/J5*100-100</f>
        <v>9.1497718291495289</v>
      </c>
      <c r="L6" s="195">
        <f t="shared" si="0"/>
        <v>9.2694526886279363</v>
      </c>
      <c r="M6" s="195">
        <f t="shared" si="0"/>
        <v>9.8401697837551438</v>
      </c>
      <c r="N6" s="195">
        <f t="shared" si="0"/>
        <v>8.4195231936990922</v>
      </c>
      <c r="O6" s="195">
        <f t="shared" si="0"/>
        <v>7.3500495820937743</v>
      </c>
      <c r="P6" s="195">
        <f t="shared" si="0"/>
        <v>5.0745331123380737</v>
      </c>
      <c r="Q6" s="195">
        <f t="shared" si="0"/>
        <v>2.5399440870694292</v>
      </c>
      <c r="R6" s="195">
        <f t="shared" si="0"/>
        <v>-0.86715609544596362</v>
      </c>
      <c r="S6" s="195">
        <f t="shared" si="0"/>
        <v>-2.9249476761282125</v>
      </c>
      <c r="T6" s="195">
        <f t="shared" si="0"/>
        <v>-3.4155182332367673</v>
      </c>
      <c r="U6" s="195">
        <f t="shared" si="0"/>
        <v>-5.4955249370117798</v>
      </c>
      <c r="V6" s="195">
        <f t="shared" si="0"/>
        <v>-5.9907859804118431</v>
      </c>
      <c r="W6" s="195">
        <f>W5/V5*100-100</f>
        <v>-4.7854951913664081</v>
      </c>
      <c r="X6" s="364">
        <f>X5/W5*100-100</f>
        <v>-3.2233542075583443</v>
      </c>
      <c r="Y6" s="364">
        <f>Y5/X5*100-100</f>
        <v>-3.0380781909961883</v>
      </c>
      <c r="Z6" s="291">
        <f>Z5/Y5*100-100</f>
        <v>-1.124882548051545</v>
      </c>
    </row>
    <row r="7" spans="1:26" s="187" customFormat="1" ht="25.5" customHeight="1" x14ac:dyDescent="0.2">
      <c r="A7" s="661" t="s">
        <v>203</v>
      </c>
      <c r="B7" s="662"/>
      <c r="C7" s="662"/>
      <c r="D7" s="663"/>
      <c r="E7" s="198">
        <v>178182.34</v>
      </c>
      <c r="F7" s="199">
        <v>191721.37</v>
      </c>
      <c r="G7" s="199">
        <v>199323.60499999984</v>
      </c>
      <c r="H7" s="199">
        <v>209586.01</v>
      </c>
      <c r="I7" s="200">
        <v>225673.92</v>
      </c>
      <c r="J7" s="191">
        <v>230458</v>
      </c>
      <c r="K7" s="199">
        <v>245292</v>
      </c>
      <c r="L7" s="199">
        <v>261365</v>
      </c>
      <c r="M7" s="199">
        <v>280755</v>
      </c>
      <c r="N7" s="199">
        <v>297928.5</v>
      </c>
      <c r="O7" s="199">
        <v>305619</v>
      </c>
      <c r="P7" s="199">
        <v>315673.5</v>
      </c>
      <c r="Q7" s="199">
        <v>317175.75604907185</v>
      </c>
      <c r="R7" s="199">
        <v>319191</v>
      </c>
      <c r="S7" s="199">
        <v>303323.40000000008</v>
      </c>
      <c r="T7" s="199">
        <v>288847</v>
      </c>
      <c r="U7" s="199">
        <v>272751</v>
      </c>
      <c r="V7" s="199">
        <v>263510.59999999998</v>
      </c>
      <c r="W7" s="199"/>
      <c r="X7" s="287"/>
      <c r="Y7" s="287"/>
      <c r="Z7" s="287"/>
    </row>
    <row r="8" spans="1:26" s="187" customFormat="1" ht="31.5" customHeight="1" thickBot="1" x14ac:dyDescent="0.25">
      <c r="A8" s="648" t="s">
        <v>108</v>
      </c>
      <c r="B8" s="649"/>
      <c r="C8" s="649"/>
      <c r="D8" s="650"/>
      <c r="E8" s="201"/>
      <c r="F8" s="202">
        <f>F7/E7*100-100</f>
        <v>7.5984129515865675</v>
      </c>
      <c r="G8" s="202">
        <f>G7/F7*100-100</f>
        <v>3.9652517609277709</v>
      </c>
      <c r="H8" s="202">
        <f>H7/G7*100-100</f>
        <v>5.1486149871713422</v>
      </c>
      <c r="I8" s="203">
        <f>I7/H7*100-100</f>
        <v>7.6760419266534115</v>
      </c>
      <c r="J8" s="204">
        <f>J7/H7*100-100</f>
        <v>9.9586751997425864</v>
      </c>
      <c r="K8" s="202">
        <f t="shared" ref="K8:U8" si="1">K7/J7*100-100</f>
        <v>6.4367476937229355</v>
      </c>
      <c r="L8" s="202">
        <f t="shared" si="1"/>
        <v>6.5525985356228489</v>
      </c>
      <c r="M8" s="202">
        <f t="shared" si="1"/>
        <v>7.4187439022057333</v>
      </c>
      <c r="N8" s="202">
        <f t="shared" si="1"/>
        <v>6.1168990757065842</v>
      </c>
      <c r="O8" s="202">
        <f t="shared" si="1"/>
        <v>2.5813240425135717</v>
      </c>
      <c r="P8" s="202">
        <f t="shared" si="1"/>
        <v>3.2898805375320279</v>
      </c>
      <c r="Q8" s="202">
        <f t="shared" si="1"/>
        <v>0.47588918584291662</v>
      </c>
      <c r="R8" s="202">
        <f t="shared" si="1"/>
        <v>0.63537137139080357</v>
      </c>
      <c r="S8" s="202">
        <f t="shared" si="1"/>
        <v>-4.971192796789353</v>
      </c>
      <c r="T8" s="202">
        <f t="shared" si="1"/>
        <v>-4.7725958498421477</v>
      </c>
      <c r="U8" s="202">
        <f t="shared" si="1"/>
        <v>-5.5725003202387313</v>
      </c>
      <c r="V8" s="202">
        <f>V7/U7*100-100</f>
        <v>-3.3878519235493201</v>
      </c>
      <c r="W8" s="202"/>
      <c r="X8" s="288"/>
      <c r="Y8" s="288"/>
      <c r="Z8" s="288"/>
    </row>
    <row r="9" spans="1:26" x14ac:dyDescent="0.2">
      <c r="A9" s="178"/>
      <c r="B9" s="178"/>
      <c r="C9" s="178"/>
      <c r="D9" s="178"/>
      <c r="E9" s="178"/>
      <c r="F9" s="178"/>
      <c r="G9" s="178"/>
      <c r="H9" s="178"/>
      <c r="I9" s="178"/>
      <c r="J9" s="178"/>
      <c r="K9" s="178"/>
      <c r="L9" s="178"/>
      <c r="M9" s="178"/>
      <c r="N9" s="178"/>
      <c r="O9" s="178"/>
      <c r="P9" s="178"/>
    </row>
    <row r="10" spans="1:26" x14ac:dyDescent="0.2">
      <c r="A10" s="365" t="s">
        <v>109</v>
      </c>
      <c r="B10" s="178" t="s">
        <v>110</v>
      </c>
      <c r="C10" s="178"/>
      <c r="D10" s="178"/>
      <c r="E10" s="178"/>
      <c r="F10" s="178"/>
      <c r="G10" s="178"/>
      <c r="H10" s="178"/>
      <c r="I10" s="178"/>
      <c r="J10" s="178"/>
      <c r="K10" s="178"/>
      <c r="L10" s="178"/>
      <c r="M10" s="178"/>
      <c r="N10" s="178"/>
      <c r="O10" s="178"/>
      <c r="P10" s="178"/>
    </row>
    <row r="11" spans="1:26" x14ac:dyDescent="0.2">
      <c r="A11" s="178"/>
      <c r="B11" s="178" t="s">
        <v>111</v>
      </c>
      <c r="C11" s="178"/>
      <c r="D11" s="178"/>
      <c r="E11" s="178"/>
      <c r="F11" s="178"/>
      <c r="G11" s="178"/>
      <c r="H11" s="178"/>
      <c r="I11" s="178"/>
      <c r="J11" s="178"/>
      <c r="K11" s="178"/>
      <c r="L11" s="178"/>
      <c r="M11" s="178"/>
      <c r="N11" s="178"/>
      <c r="O11" s="178"/>
      <c r="P11" s="178"/>
    </row>
    <row r="12" spans="1:26" x14ac:dyDescent="0.2">
      <c r="A12" s="178"/>
      <c r="B12" s="178"/>
      <c r="C12" s="178"/>
      <c r="D12" s="178"/>
      <c r="E12" s="178"/>
      <c r="F12" s="178"/>
      <c r="G12" s="178"/>
      <c r="H12" s="178"/>
      <c r="I12" s="178"/>
      <c r="J12" s="178"/>
      <c r="K12" s="178"/>
      <c r="L12" s="178"/>
      <c r="M12" s="178"/>
      <c r="N12" s="178"/>
      <c r="O12" s="178"/>
      <c r="P12" s="178"/>
    </row>
    <row r="13" spans="1:26" x14ac:dyDescent="0.2">
      <c r="A13" s="205" t="s">
        <v>112</v>
      </c>
      <c r="B13" s="178" t="s">
        <v>113</v>
      </c>
      <c r="C13" s="178"/>
      <c r="D13" s="178"/>
      <c r="E13" s="178"/>
      <c r="F13" s="178"/>
      <c r="G13" s="178"/>
      <c r="H13" s="178"/>
      <c r="I13" s="178"/>
      <c r="J13" s="178"/>
      <c r="K13" s="178"/>
      <c r="L13" s="178"/>
      <c r="M13" s="178"/>
      <c r="N13" s="178"/>
      <c r="O13" s="178"/>
      <c r="P13" s="178"/>
    </row>
    <row r="14" spans="1:26" x14ac:dyDescent="0.2">
      <c r="B14" s="206" t="s">
        <v>114</v>
      </c>
      <c r="C14" s="178"/>
      <c r="D14" s="178"/>
      <c r="E14" s="178"/>
      <c r="F14" s="178"/>
      <c r="G14" s="178"/>
      <c r="H14" s="178"/>
      <c r="I14" s="178"/>
      <c r="J14" s="178"/>
      <c r="K14" s="178"/>
      <c r="L14" s="178"/>
      <c r="M14" s="178"/>
      <c r="N14" s="178"/>
      <c r="O14" s="178"/>
      <c r="P14" s="178"/>
    </row>
    <row r="15" spans="1:26" x14ac:dyDescent="0.2">
      <c r="B15" s="207" t="s">
        <v>115</v>
      </c>
      <c r="C15" s="178"/>
      <c r="D15" s="178"/>
      <c r="E15" s="178"/>
      <c r="F15" s="178"/>
      <c r="G15" s="178"/>
      <c r="H15" s="178"/>
      <c r="I15" s="178"/>
      <c r="J15" s="178"/>
      <c r="K15" s="178"/>
      <c r="L15" s="178"/>
      <c r="M15" s="178"/>
      <c r="N15" s="178"/>
      <c r="O15" s="178"/>
      <c r="P15" s="178"/>
    </row>
    <row r="16" spans="1:26" x14ac:dyDescent="0.2">
      <c r="B16" s="207" t="s">
        <v>116</v>
      </c>
    </row>
    <row r="17" spans="1:24" x14ac:dyDescent="0.2">
      <c r="B17" s="174" t="s">
        <v>117</v>
      </c>
      <c r="R17" s="175"/>
      <c r="T17" s="175"/>
      <c r="V17" s="175"/>
      <c r="X17" s="175"/>
    </row>
    <row r="18" spans="1:24" x14ac:dyDescent="0.2">
      <c r="A18" s="366" t="s">
        <v>204</v>
      </c>
      <c r="B18" s="174" t="s">
        <v>205</v>
      </c>
    </row>
  </sheetData>
  <mergeCells count="6">
    <mergeCell ref="A8:D8"/>
    <mergeCell ref="A1:N1"/>
    <mergeCell ref="A4:D4"/>
    <mergeCell ref="A5:D5"/>
    <mergeCell ref="A6:D6"/>
    <mergeCell ref="A7:D7"/>
  </mergeCells>
  <pageMargins left="0.70866141732283472" right="0.70866141732283472" top="0.78740157480314965" bottom="0.78740157480314965" header="0.31496062992125984" footer="0.31496062992125984"/>
  <pageSetup paperSize="9" scale="54" orientation="landscape" r:id="rId1"/>
  <headerFooter>
    <oddHeader>&amp;RKapitola  C.I.1
&amp;"-,Tučné"Tabulka č. 5</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39"/>
  <sheetViews>
    <sheetView topLeftCell="J1" zoomScale="80" zoomScaleNormal="80" workbookViewId="0">
      <selection activeCell="F27" sqref="F27"/>
    </sheetView>
  </sheetViews>
  <sheetFormatPr defaultRowHeight="12.75" x14ac:dyDescent="0.2"/>
  <cols>
    <col min="1" max="1" width="0" style="174" hidden="1" customWidth="1"/>
    <col min="2" max="2" width="16" style="174" hidden="1" customWidth="1"/>
    <col min="3" max="3" width="12" style="174" hidden="1" customWidth="1"/>
    <col min="4" max="4" width="10.7109375" style="174" hidden="1" customWidth="1"/>
    <col min="5" max="5" width="12.7109375" style="174" hidden="1" customWidth="1"/>
    <col min="6" max="6" width="12.28515625" style="174" hidden="1" customWidth="1"/>
    <col min="7" max="7" width="12.5703125" style="174" hidden="1" customWidth="1"/>
    <col min="8" max="8" width="0" style="174" hidden="1" customWidth="1"/>
    <col min="9" max="9" width="10.140625" style="174" hidden="1" customWidth="1"/>
    <col min="10" max="10" width="9.140625" style="174"/>
    <col min="11" max="16" width="19.28515625" style="174" customWidth="1"/>
    <col min="17" max="17" width="10.28515625" style="174" customWidth="1"/>
    <col min="18" max="256" width="9.140625" style="174"/>
    <col min="257" max="265" width="0" style="174" hidden="1" customWidth="1"/>
    <col min="266" max="266" width="9.140625" style="174"/>
    <col min="267" max="272" width="19.28515625" style="174" customWidth="1"/>
    <col min="273" max="273" width="10.28515625" style="174" customWidth="1"/>
    <col min="274" max="512" width="9.140625" style="174"/>
    <col min="513" max="521" width="0" style="174" hidden="1" customWidth="1"/>
    <col min="522" max="522" width="9.140625" style="174"/>
    <col min="523" max="528" width="19.28515625" style="174" customWidth="1"/>
    <col min="529" max="529" width="10.28515625" style="174" customWidth="1"/>
    <col min="530" max="768" width="9.140625" style="174"/>
    <col min="769" max="777" width="0" style="174" hidden="1" customWidth="1"/>
    <col min="778" max="778" width="9.140625" style="174"/>
    <col min="779" max="784" width="19.28515625" style="174" customWidth="1"/>
    <col min="785" max="785" width="10.28515625" style="174" customWidth="1"/>
    <col min="786" max="1024" width="9.140625" style="174"/>
    <col min="1025" max="1033" width="0" style="174" hidden="1" customWidth="1"/>
    <col min="1034" max="1034" width="9.140625" style="174"/>
    <col min="1035" max="1040" width="19.28515625" style="174" customWidth="1"/>
    <col min="1041" max="1041" width="10.28515625" style="174" customWidth="1"/>
    <col min="1042" max="1280" width="9.140625" style="174"/>
    <col min="1281" max="1289" width="0" style="174" hidden="1" customWidth="1"/>
    <col min="1290" max="1290" width="9.140625" style="174"/>
    <col min="1291" max="1296" width="19.28515625" style="174" customWidth="1"/>
    <col min="1297" max="1297" width="10.28515625" style="174" customWidth="1"/>
    <col min="1298" max="1536" width="9.140625" style="174"/>
    <col min="1537" max="1545" width="0" style="174" hidden="1" customWidth="1"/>
    <col min="1546" max="1546" width="9.140625" style="174"/>
    <col min="1547" max="1552" width="19.28515625" style="174" customWidth="1"/>
    <col min="1553" max="1553" width="10.28515625" style="174" customWidth="1"/>
    <col min="1554" max="1792" width="9.140625" style="174"/>
    <col min="1793" max="1801" width="0" style="174" hidden="1" customWidth="1"/>
    <col min="1802" max="1802" width="9.140625" style="174"/>
    <col min="1803" max="1808" width="19.28515625" style="174" customWidth="1"/>
    <col min="1809" max="1809" width="10.28515625" style="174" customWidth="1"/>
    <col min="1810" max="2048" width="9.140625" style="174"/>
    <col min="2049" max="2057" width="0" style="174" hidden="1" customWidth="1"/>
    <col min="2058" max="2058" width="9.140625" style="174"/>
    <col min="2059" max="2064" width="19.28515625" style="174" customWidth="1"/>
    <col min="2065" max="2065" width="10.28515625" style="174" customWidth="1"/>
    <col min="2066" max="2304" width="9.140625" style="174"/>
    <col min="2305" max="2313" width="0" style="174" hidden="1" customWidth="1"/>
    <col min="2314" max="2314" width="9.140625" style="174"/>
    <col min="2315" max="2320" width="19.28515625" style="174" customWidth="1"/>
    <col min="2321" max="2321" width="10.28515625" style="174" customWidth="1"/>
    <col min="2322" max="2560" width="9.140625" style="174"/>
    <col min="2561" max="2569" width="0" style="174" hidden="1" customWidth="1"/>
    <col min="2570" max="2570" width="9.140625" style="174"/>
    <col min="2571" max="2576" width="19.28515625" style="174" customWidth="1"/>
    <col min="2577" max="2577" width="10.28515625" style="174" customWidth="1"/>
    <col min="2578" max="2816" width="9.140625" style="174"/>
    <col min="2817" max="2825" width="0" style="174" hidden="1" customWidth="1"/>
    <col min="2826" max="2826" width="9.140625" style="174"/>
    <col min="2827" max="2832" width="19.28515625" style="174" customWidth="1"/>
    <col min="2833" max="2833" width="10.28515625" style="174" customWidth="1"/>
    <col min="2834" max="3072" width="9.140625" style="174"/>
    <col min="3073" max="3081" width="0" style="174" hidden="1" customWidth="1"/>
    <col min="3082" max="3082" width="9.140625" style="174"/>
    <col min="3083" max="3088" width="19.28515625" style="174" customWidth="1"/>
    <col min="3089" max="3089" width="10.28515625" style="174" customWidth="1"/>
    <col min="3090" max="3328" width="9.140625" style="174"/>
    <col min="3329" max="3337" width="0" style="174" hidden="1" customWidth="1"/>
    <col min="3338" max="3338" width="9.140625" style="174"/>
    <col min="3339" max="3344" width="19.28515625" style="174" customWidth="1"/>
    <col min="3345" max="3345" width="10.28515625" style="174" customWidth="1"/>
    <col min="3346" max="3584" width="9.140625" style="174"/>
    <col min="3585" max="3593" width="0" style="174" hidden="1" customWidth="1"/>
    <col min="3594" max="3594" width="9.140625" style="174"/>
    <col min="3595" max="3600" width="19.28515625" style="174" customWidth="1"/>
    <col min="3601" max="3601" width="10.28515625" style="174" customWidth="1"/>
    <col min="3602" max="3840" width="9.140625" style="174"/>
    <col min="3841" max="3849" width="0" style="174" hidden="1" customWidth="1"/>
    <col min="3850" max="3850" width="9.140625" style="174"/>
    <col min="3851" max="3856" width="19.28515625" style="174" customWidth="1"/>
    <col min="3857" max="3857" width="10.28515625" style="174" customWidth="1"/>
    <col min="3858" max="4096" width="9.140625" style="174"/>
    <col min="4097" max="4105" width="0" style="174" hidden="1" customWidth="1"/>
    <col min="4106" max="4106" width="9.140625" style="174"/>
    <col min="4107" max="4112" width="19.28515625" style="174" customWidth="1"/>
    <col min="4113" max="4113" width="10.28515625" style="174" customWidth="1"/>
    <col min="4114" max="4352" width="9.140625" style="174"/>
    <col min="4353" max="4361" width="0" style="174" hidden="1" customWidth="1"/>
    <col min="4362" max="4362" width="9.140625" style="174"/>
    <col min="4363" max="4368" width="19.28515625" style="174" customWidth="1"/>
    <col min="4369" max="4369" width="10.28515625" style="174" customWidth="1"/>
    <col min="4370" max="4608" width="9.140625" style="174"/>
    <col min="4609" max="4617" width="0" style="174" hidden="1" customWidth="1"/>
    <col min="4618" max="4618" width="9.140625" style="174"/>
    <col min="4619" max="4624" width="19.28515625" style="174" customWidth="1"/>
    <col min="4625" max="4625" width="10.28515625" style="174" customWidth="1"/>
    <col min="4626" max="4864" width="9.140625" style="174"/>
    <col min="4865" max="4873" width="0" style="174" hidden="1" customWidth="1"/>
    <col min="4874" max="4874" width="9.140625" style="174"/>
    <col min="4875" max="4880" width="19.28515625" style="174" customWidth="1"/>
    <col min="4881" max="4881" width="10.28515625" style="174" customWidth="1"/>
    <col min="4882" max="5120" width="9.140625" style="174"/>
    <col min="5121" max="5129" width="0" style="174" hidden="1" customWidth="1"/>
    <col min="5130" max="5130" width="9.140625" style="174"/>
    <col min="5131" max="5136" width="19.28515625" style="174" customWidth="1"/>
    <col min="5137" max="5137" width="10.28515625" style="174" customWidth="1"/>
    <col min="5138" max="5376" width="9.140625" style="174"/>
    <col min="5377" max="5385" width="0" style="174" hidden="1" customWidth="1"/>
    <col min="5386" max="5386" width="9.140625" style="174"/>
    <col min="5387" max="5392" width="19.28515625" style="174" customWidth="1"/>
    <col min="5393" max="5393" width="10.28515625" style="174" customWidth="1"/>
    <col min="5394" max="5632" width="9.140625" style="174"/>
    <col min="5633" max="5641" width="0" style="174" hidden="1" customWidth="1"/>
    <col min="5642" max="5642" width="9.140625" style="174"/>
    <col min="5643" max="5648" width="19.28515625" style="174" customWidth="1"/>
    <col min="5649" max="5649" width="10.28515625" style="174" customWidth="1"/>
    <col min="5650" max="5888" width="9.140625" style="174"/>
    <col min="5889" max="5897" width="0" style="174" hidden="1" customWidth="1"/>
    <col min="5898" max="5898" width="9.140625" style="174"/>
    <col min="5899" max="5904" width="19.28515625" style="174" customWidth="1"/>
    <col min="5905" max="5905" width="10.28515625" style="174" customWidth="1"/>
    <col min="5906" max="6144" width="9.140625" style="174"/>
    <col min="6145" max="6153" width="0" style="174" hidden="1" customWidth="1"/>
    <col min="6154" max="6154" width="9.140625" style="174"/>
    <col min="6155" max="6160" width="19.28515625" style="174" customWidth="1"/>
    <col min="6161" max="6161" width="10.28515625" style="174" customWidth="1"/>
    <col min="6162" max="6400" width="9.140625" style="174"/>
    <col min="6401" max="6409" width="0" style="174" hidden="1" customWidth="1"/>
    <col min="6410" max="6410" width="9.140625" style="174"/>
    <col min="6411" max="6416" width="19.28515625" style="174" customWidth="1"/>
    <col min="6417" max="6417" width="10.28515625" style="174" customWidth="1"/>
    <col min="6418" max="6656" width="9.140625" style="174"/>
    <col min="6657" max="6665" width="0" style="174" hidden="1" customWidth="1"/>
    <col min="6666" max="6666" width="9.140625" style="174"/>
    <col min="6667" max="6672" width="19.28515625" style="174" customWidth="1"/>
    <col min="6673" max="6673" width="10.28515625" style="174" customWidth="1"/>
    <col min="6674" max="6912" width="9.140625" style="174"/>
    <col min="6913" max="6921" width="0" style="174" hidden="1" customWidth="1"/>
    <col min="6922" max="6922" width="9.140625" style="174"/>
    <col min="6923" max="6928" width="19.28515625" style="174" customWidth="1"/>
    <col min="6929" max="6929" width="10.28515625" style="174" customWidth="1"/>
    <col min="6930" max="7168" width="9.140625" style="174"/>
    <col min="7169" max="7177" width="0" style="174" hidden="1" customWidth="1"/>
    <col min="7178" max="7178" width="9.140625" style="174"/>
    <col min="7179" max="7184" width="19.28515625" style="174" customWidth="1"/>
    <col min="7185" max="7185" width="10.28515625" style="174" customWidth="1"/>
    <col min="7186" max="7424" width="9.140625" style="174"/>
    <col min="7425" max="7433" width="0" style="174" hidden="1" customWidth="1"/>
    <col min="7434" max="7434" width="9.140625" style="174"/>
    <col min="7435" max="7440" width="19.28515625" style="174" customWidth="1"/>
    <col min="7441" max="7441" width="10.28515625" style="174" customWidth="1"/>
    <col min="7442" max="7680" width="9.140625" style="174"/>
    <col min="7681" max="7689" width="0" style="174" hidden="1" customWidth="1"/>
    <col min="7690" max="7690" width="9.140625" style="174"/>
    <col min="7691" max="7696" width="19.28515625" style="174" customWidth="1"/>
    <col min="7697" max="7697" width="10.28515625" style="174" customWidth="1"/>
    <col min="7698" max="7936" width="9.140625" style="174"/>
    <col min="7937" max="7945" width="0" style="174" hidden="1" customWidth="1"/>
    <col min="7946" max="7946" width="9.140625" style="174"/>
    <col min="7947" max="7952" width="19.28515625" style="174" customWidth="1"/>
    <col min="7953" max="7953" width="10.28515625" style="174" customWidth="1"/>
    <col min="7954" max="8192" width="9.140625" style="174"/>
    <col min="8193" max="8201" width="0" style="174" hidden="1" customWidth="1"/>
    <col min="8202" max="8202" width="9.140625" style="174"/>
    <col min="8203" max="8208" width="19.28515625" style="174" customWidth="1"/>
    <col min="8209" max="8209" width="10.28515625" style="174" customWidth="1"/>
    <col min="8210" max="8448" width="9.140625" style="174"/>
    <col min="8449" max="8457" width="0" style="174" hidden="1" customWidth="1"/>
    <col min="8458" max="8458" width="9.140625" style="174"/>
    <col min="8459" max="8464" width="19.28515625" style="174" customWidth="1"/>
    <col min="8465" max="8465" width="10.28515625" style="174" customWidth="1"/>
    <col min="8466" max="8704" width="9.140625" style="174"/>
    <col min="8705" max="8713" width="0" style="174" hidden="1" customWidth="1"/>
    <col min="8714" max="8714" width="9.140625" style="174"/>
    <col min="8715" max="8720" width="19.28515625" style="174" customWidth="1"/>
    <col min="8721" max="8721" width="10.28515625" style="174" customWidth="1"/>
    <col min="8722" max="8960" width="9.140625" style="174"/>
    <col min="8961" max="8969" width="0" style="174" hidden="1" customWidth="1"/>
    <col min="8970" max="8970" width="9.140625" style="174"/>
    <col min="8971" max="8976" width="19.28515625" style="174" customWidth="1"/>
    <col min="8977" max="8977" width="10.28515625" style="174" customWidth="1"/>
    <col min="8978" max="9216" width="9.140625" style="174"/>
    <col min="9217" max="9225" width="0" style="174" hidden="1" customWidth="1"/>
    <col min="9226" max="9226" width="9.140625" style="174"/>
    <col min="9227" max="9232" width="19.28515625" style="174" customWidth="1"/>
    <col min="9233" max="9233" width="10.28515625" style="174" customWidth="1"/>
    <col min="9234" max="9472" width="9.140625" style="174"/>
    <col min="9473" max="9481" width="0" style="174" hidden="1" customWidth="1"/>
    <col min="9482" max="9482" width="9.140625" style="174"/>
    <col min="9483" max="9488" width="19.28515625" style="174" customWidth="1"/>
    <col min="9489" max="9489" width="10.28515625" style="174" customWidth="1"/>
    <col min="9490" max="9728" width="9.140625" style="174"/>
    <col min="9729" max="9737" width="0" style="174" hidden="1" customWidth="1"/>
    <col min="9738" max="9738" width="9.140625" style="174"/>
    <col min="9739" max="9744" width="19.28515625" style="174" customWidth="1"/>
    <col min="9745" max="9745" width="10.28515625" style="174" customWidth="1"/>
    <col min="9746" max="9984" width="9.140625" style="174"/>
    <col min="9985" max="9993" width="0" style="174" hidden="1" customWidth="1"/>
    <col min="9994" max="9994" width="9.140625" style="174"/>
    <col min="9995" max="10000" width="19.28515625" style="174" customWidth="1"/>
    <col min="10001" max="10001" width="10.28515625" style="174" customWidth="1"/>
    <col min="10002" max="10240" width="9.140625" style="174"/>
    <col min="10241" max="10249" width="0" style="174" hidden="1" customWidth="1"/>
    <col min="10250" max="10250" width="9.140625" style="174"/>
    <col min="10251" max="10256" width="19.28515625" style="174" customWidth="1"/>
    <col min="10257" max="10257" width="10.28515625" style="174" customWidth="1"/>
    <col min="10258" max="10496" width="9.140625" style="174"/>
    <col min="10497" max="10505" width="0" style="174" hidden="1" customWidth="1"/>
    <col min="10506" max="10506" width="9.140625" style="174"/>
    <col min="10507" max="10512" width="19.28515625" style="174" customWidth="1"/>
    <col min="10513" max="10513" width="10.28515625" style="174" customWidth="1"/>
    <col min="10514" max="10752" width="9.140625" style="174"/>
    <col min="10753" max="10761" width="0" style="174" hidden="1" customWidth="1"/>
    <col min="10762" max="10762" width="9.140625" style="174"/>
    <col min="10763" max="10768" width="19.28515625" style="174" customWidth="1"/>
    <col min="10769" max="10769" width="10.28515625" style="174" customWidth="1"/>
    <col min="10770" max="11008" width="9.140625" style="174"/>
    <col min="11009" max="11017" width="0" style="174" hidden="1" customWidth="1"/>
    <col min="11018" max="11018" width="9.140625" style="174"/>
    <col min="11019" max="11024" width="19.28515625" style="174" customWidth="1"/>
    <col min="11025" max="11025" width="10.28515625" style="174" customWidth="1"/>
    <col min="11026" max="11264" width="9.140625" style="174"/>
    <col min="11265" max="11273" width="0" style="174" hidden="1" customWidth="1"/>
    <col min="11274" max="11274" width="9.140625" style="174"/>
    <col min="11275" max="11280" width="19.28515625" style="174" customWidth="1"/>
    <col min="11281" max="11281" width="10.28515625" style="174" customWidth="1"/>
    <col min="11282" max="11520" width="9.140625" style="174"/>
    <col min="11521" max="11529" width="0" style="174" hidden="1" customWidth="1"/>
    <col min="11530" max="11530" width="9.140625" style="174"/>
    <col min="11531" max="11536" width="19.28515625" style="174" customWidth="1"/>
    <col min="11537" max="11537" width="10.28515625" style="174" customWidth="1"/>
    <col min="11538" max="11776" width="9.140625" style="174"/>
    <col min="11777" max="11785" width="0" style="174" hidden="1" customWidth="1"/>
    <col min="11786" max="11786" width="9.140625" style="174"/>
    <col min="11787" max="11792" width="19.28515625" style="174" customWidth="1"/>
    <col min="11793" max="11793" width="10.28515625" style="174" customWidth="1"/>
    <col min="11794" max="12032" width="9.140625" style="174"/>
    <col min="12033" max="12041" width="0" style="174" hidden="1" customWidth="1"/>
    <col min="12042" max="12042" width="9.140625" style="174"/>
    <col min="12043" max="12048" width="19.28515625" style="174" customWidth="1"/>
    <col min="12049" max="12049" width="10.28515625" style="174" customWidth="1"/>
    <col min="12050" max="12288" width="9.140625" style="174"/>
    <col min="12289" max="12297" width="0" style="174" hidden="1" customWidth="1"/>
    <col min="12298" max="12298" width="9.140625" style="174"/>
    <col min="12299" max="12304" width="19.28515625" style="174" customWidth="1"/>
    <col min="12305" max="12305" width="10.28515625" style="174" customWidth="1"/>
    <col min="12306" max="12544" width="9.140625" style="174"/>
    <col min="12545" max="12553" width="0" style="174" hidden="1" customWidth="1"/>
    <col min="12554" max="12554" width="9.140625" style="174"/>
    <col min="12555" max="12560" width="19.28515625" style="174" customWidth="1"/>
    <col min="12561" max="12561" width="10.28515625" style="174" customWidth="1"/>
    <col min="12562" max="12800" width="9.140625" style="174"/>
    <col min="12801" max="12809" width="0" style="174" hidden="1" customWidth="1"/>
    <col min="12810" max="12810" width="9.140625" style="174"/>
    <col min="12811" max="12816" width="19.28515625" style="174" customWidth="1"/>
    <col min="12817" max="12817" width="10.28515625" style="174" customWidth="1"/>
    <col min="12818" max="13056" width="9.140625" style="174"/>
    <col min="13057" max="13065" width="0" style="174" hidden="1" customWidth="1"/>
    <col min="13066" max="13066" width="9.140625" style="174"/>
    <col min="13067" max="13072" width="19.28515625" style="174" customWidth="1"/>
    <col min="13073" max="13073" width="10.28515625" style="174" customWidth="1"/>
    <col min="13074" max="13312" width="9.140625" style="174"/>
    <col min="13313" max="13321" width="0" style="174" hidden="1" customWidth="1"/>
    <col min="13322" max="13322" width="9.140625" style="174"/>
    <col min="13323" max="13328" width="19.28515625" style="174" customWidth="1"/>
    <col min="13329" max="13329" width="10.28515625" style="174" customWidth="1"/>
    <col min="13330" max="13568" width="9.140625" style="174"/>
    <col min="13569" max="13577" width="0" style="174" hidden="1" customWidth="1"/>
    <col min="13578" max="13578" width="9.140625" style="174"/>
    <col min="13579" max="13584" width="19.28515625" style="174" customWidth="1"/>
    <col min="13585" max="13585" width="10.28515625" style="174" customWidth="1"/>
    <col min="13586" max="13824" width="9.140625" style="174"/>
    <col min="13825" max="13833" width="0" style="174" hidden="1" customWidth="1"/>
    <col min="13834" max="13834" width="9.140625" style="174"/>
    <col min="13835" max="13840" width="19.28515625" style="174" customWidth="1"/>
    <col min="13841" max="13841" width="10.28515625" style="174" customWidth="1"/>
    <col min="13842" max="14080" width="9.140625" style="174"/>
    <col min="14081" max="14089" width="0" style="174" hidden="1" customWidth="1"/>
    <col min="14090" max="14090" width="9.140625" style="174"/>
    <col min="14091" max="14096" width="19.28515625" style="174" customWidth="1"/>
    <col min="14097" max="14097" width="10.28515625" style="174" customWidth="1"/>
    <col min="14098" max="14336" width="9.140625" style="174"/>
    <col min="14337" max="14345" width="0" style="174" hidden="1" customWidth="1"/>
    <col min="14346" max="14346" width="9.140625" style="174"/>
    <col min="14347" max="14352" width="19.28515625" style="174" customWidth="1"/>
    <col min="14353" max="14353" width="10.28515625" style="174" customWidth="1"/>
    <col min="14354" max="14592" width="9.140625" style="174"/>
    <col min="14593" max="14601" width="0" style="174" hidden="1" customWidth="1"/>
    <col min="14602" max="14602" width="9.140625" style="174"/>
    <col min="14603" max="14608" width="19.28515625" style="174" customWidth="1"/>
    <col min="14609" max="14609" width="10.28515625" style="174" customWidth="1"/>
    <col min="14610" max="14848" width="9.140625" style="174"/>
    <col min="14849" max="14857" width="0" style="174" hidden="1" customWidth="1"/>
    <col min="14858" max="14858" width="9.140625" style="174"/>
    <col min="14859" max="14864" width="19.28515625" style="174" customWidth="1"/>
    <col min="14865" max="14865" width="10.28515625" style="174" customWidth="1"/>
    <col min="14866" max="15104" width="9.140625" style="174"/>
    <col min="15105" max="15113" width="0" style="174" hidden="1" customWidth="1"/>
    <col min="15114" max="15114" width="9.140625" style="174"/>
    <col min="15115" max="15120" width="19.28515625" style="174" customWidth="1"/>
    <col min="15121" max="15121" width="10.28515625" style="174" customWidth="1"/>
    <col min="15122" max="15360" width="9.140625" style="174"/>
    <col min="15361" max="15369" width="0" style="174" hidden="1" customWidth="1"/>
    <col min="15370" max="15370" width="9.140625" style="174"/>
    <col min="15371" max="15376" width="19.28515625" style="174" customWidth="1"/>
    <col min="15377" max="15377" width="10.28515625" style="174" customWidth="1"/>
    <col min="15378" max="15616" width="9.140625" style="174"/>
    <col min="15617" max="15625" width="0" style="174" hidden="1" customWidth="1"/>
    <col min="15626" max="15626" width="9.140625" style="174"/>
    <col min="15627" max="15632" width="19.28515625" style="174" customWidth="1"/>
    <col min="15633" max="15633" width="10.28515625" style="174" customWidth="1"/>
    <col min="15634" max="15872" width="9.140625" style="174"/>
    <col min="15873" max="15881" width="0" style="174" hidden="1" customWidth="1"/>
    <col min="15882" max="15882" width="9.140625" style="174"/>
    <col min="15883" max="15888" width="19.28515625" style="174" customWidth="1"/>
    <col min="15889" max="15889" width="10.28515625" style="174" customWidth="1"/>
    <col min="15890" max="16128" width="9.140625" style="174"/>
    <col min="16129" max="16137" width="0" style="174" hidden="1" customWidth="1"/>
    <col min="16138" max="16138" width="9.140625" style="174"/>
    <col min="16139" max="16144" width="19.28515625" style="174" customWidth="1"/>
    <col min="16145" max="16145" width="10.28515625" style="174" customWidth="1"/>
    <col min="16146" max="16384" width="9.140625" style="174"/>
  </cols>
  <sheetData>
    <row r="1" spans="1:17" ht="53.25" customHeight="1" x14ac:dyDescent="0.2">
      <c r="A1" s="665" t="s">
        <v>118</v>
      </c>
      <c r="B1" s="665"/>
      <c r="C1" s="665"/>
      <c r="D1" s="665"/>
      <c r="E1" s="665"/>
      <c r="F1" s="665"/>
      <c r="G1" s="665"/>
      <c r="H1" s="665"/>
      <c r="J1" s="666" t="s">
        <v>256</v>
      </c>
      <c r="K1" s="666"/>
      <c r="L1" s="666"/>
      <c r="M1" s="666"/>
      <c r="N1" s="666"/>
      <c r="O1" s="666"/>
      <c r="P1" s="666"/>
      <c r="Q1" s="666"/>
    </row>
    <row r="2" spans="1:17" ht="7.5" customHeight="1" x14ac:dyDescent="0.2">
      <c r="A2" s="208"/>
      <c r="B2" s="208"/>
      <c r="C2" s="208"/>
      <c r="D2" s="208"/>
      <c r="E2" s="208"/>
      <c r="F2" s="208"/>
      <c r="G2" s="208"/>
      <c r="H2" s="208"/>
    </row>
    <row r="3" spans="1:17" ht="15" x14ac:dyDescent="0.2">
      <c r="A3" s="209" t="s">
        <v>119</v>
      </c>
      <c r="B3" s="210"/>
      <c r="C3" s="210"/>
      <c r="D3" s="210"/>
      <c r="E3" s="210"/>
      <c r="F3" s="210"/>
      <c r="G3" s="210"/>
      <c r="J3" s="209" t="s">
        <v>119</v>
      </c>
    </row>
    <row r="4" spans="1:17" ht="9" customHeight="1" x14ac:dyDescent="0.2">
      <c r="A4" s="211"/>
      <c r="B4" s="210"/>
      <c r="C4" s="210"/>
      <c r="D4" s="210"/>
      <c r="E4" s="210"/>
      <c r="F4" s="210"/>
      <c r="G4" s="210"/>
      <c r="H4" s="212"/>
    </row>
    <row r="5" spans="1:17" ht="37.5" customHeight="1" x14ac:dyDescent="0.2">
      <c r="A5" s="667" t="s">
        <v>120</v>
      </c>
      <c r="B5" s="667"/>
      <c r="C5" s="667"/>
      <c r="D5" s="667"/>
      <c r="E5" s="667"/>
      <c r="F5" s="667"/>
      <c r="G5" s="667"/>
      <c r="H5" s="667"/>
      <c r="J5" s="667" t="s">
        <v>254</v>
      </c>
      <c r="K5" s="667"/>
      <c r="L5" s="667"/>
      <c r="M5" s="667"/>
      <c r="N5" s="667"/>
      <c r="O5" s="667"/>
      <c r="P5" s="667"/>
      <c r="Q5" s="667"/>
    </row>
    <row r="6" spans="1:17" ht="13.5" thickBot="1" x14ac:dyDescent="0.25">
      <c r="A6" s="210"/>
      <c r="B6" s="210"/>
      <c r="C6" s="210"/>
      <c r="D6" s="210"/>
      <c r="E6" s="210"/>
      <c r="F6" s="210"/>
      <c r="G6" s="210"/>
      <c r="H6" s="210"/>
    </row>
    <row r="7" spans="1:17" ht="15.75" thickBot="1" x14ac:dyDescent="0.25">
      <c r="A7" s="668" t="s">
        <v>121</v>
      </c>
      <c r="B7" s="671" t="s">
        <v>122</v>
      </c>
      <c r="C7" s="672"/>
      <c r="D7" s="672"/>
      <c r="E7" s="672"/>
      <c r="F7" s="672"/>
      <c r="G7" s="672"/>
      <c r="H7" s="673"/>
      <c r="J7" s="674" t="s">
        <v>121</v>
      </c>
      <c r="K7" s="677" t="s">
        <v>123</v>
      </c>
      <c r="L7" s="677"/>
      <c r="M7" s="677"/>
      <c r="N7" s="677"/>
      <c r="O7" s="677"/>
      <c r="P7" s="677"/>
      <c r="Q7" s="678"/>
    </row>
    <row r="8" spans="1:17" ht="12.75" customHeight="1" x14ac:dyDescent="0.2">
      <c r="A8" s="669"/>
      <c r="B8" s="679" t="s">
        <v>124</v>
      </c>
      <c r="C8" s="681" t="s">
        <v>125</v>
      </c>
      <c r="D8" s="683" t="s">
        <v>126</v>
      </c>
      <c r="E8" s="685" t="s">
        <v>127</v>
      </c>
      <c r="F8" s="687" t="s">
        <v>128</v>
      </c>
      <c r="G8" s="689" t="s">
        <v>129</v>
      </c>
      <c r="H8" s="695" t="s">
        <v>130</v>
      </c>
      <c r="J8" s="675"/>
      <c r="K8" s="691" t="s">
        <v>124</v>
      </c>
      <c r="L8" s="697" t="s">
        <v>125</v>
      </c>
      <c r="M8" s="699" t="s">
        <v>126</v>
      </c>
      <c r="N8" s="701" t="s">
        <v>127</v>
      </c>
      <c r="O8" s="703" t="s">
        <v>267</v>
      </c>
      <c r="P8" s="691" t="s">
        <v>268</v>
      </c>
      <c r="Q8" s="693" t="s">
        <v>130</v>
      </c>
    </row>
    <row r="9" spans="1:17" ht="70.5" customHeight="1" thickBot="1" x14ac:dyDescent="0.25">
      <c r="A9" s="670"/>
      <c r="B9" s="680"/>
      <c r="C9" s="682"/>
      <c r="D9" s="684"/>
      <c r="E9" s="686"/>
      <c r="F9" s="688"/>
      <c r="G9" s="690"/>
      <c r="H9" s="696"/>
      <c r="J9" s="676"/>
      <c r="K9" s="692"/>
      <c r="L9" s="698"/>
      <c r="M9" s="700"/>
      <c r="N9" s="702"/>
      <c r="O9" s="704"/>
      <c r="P9" s="692"/>
      <c r="Q9" s="694"/>
    </row>
    <row r="10" spans="1:17" ht="15" customHeight="1" x14ac:dyDescent="0.2">
      <c r="A10" s="213">
        <v>2000</v>
      </c>
      <c r="B10" s="214">
        <v>8275493</v>
      </c>
      <c r="C10" s="215">
        <v>760000</v>
      </c>
      <c r="D10" s="215">
        <v>1611956</v>
      </c>
      <c r="E10" s="216">
        <v>2220725</v>
      </c>
      <c r="F10" s="217">
        <f t="shared" ref="F10:F20" si="0">SUM(B10:E10)</f>
        <v>12868174</v>
      </c>
      <c r="G10" s="218"/>
      <c r="H10" s="219"/>
      <c r="J10" s="367">
        <v>2000</v>
      </c>
      <c r="K10" s="223">
        <f t="shared" ref="K10:N25" si="1">B10*1000</f>
        <v>8275493000</v>
      </c>
      <c r="L10" s="220">
        <f t="shared" si="1"/>
        <v>760000000</v>
      </c>
      <c r="M10" s="220">
        <f t="shared" si="1"/>
        <v>1611956000</v>
      </c>
      <c r="N10" s="221">
        <f t="shared" si="1"/>
        <v>2220725000</v>
      </c>
      <c r="O10" s="222">
        <f>SUM(K10:N10)</f>
        <v>12868174000</v>
      </c>
      <c r="P10" s="223"/>
      <c r="Q10" s="224"/>
    </row>
    <row r="11" spans="1:17" ht="15" customHeight="1" x14ac:dyDescent="0.2">
      <c r="A11" s="225">
        <v>2001</v>
      </c>
      <c r="B11" s="226">
        <v>9040821</v>
      </c>
      <c r="C11" s="227">
        <v>800000</v>
      </c>
      <c r="D11" s="228">
        <v>2349757</v>
      </c>
      <c r="E11" s="229">
        <v>800000</v>
      </c>
      <c r="F11" s="230">
        <f t="shared" si="0"/>
        <v>12990578</v>
      </c>
      <c r="G11" s="231">
        <f t="shared" ref="G11:G20" si="2">F11-F10</f>
        <v>122404</v>
      </c>
      <c r="H11" s="232">
        <f t="shared" ref="H11:H20" si="3">F11/F10-1</f>
        <v>9.5121498978798513E-3</v>
      </c>
      <c r="J11" s="368">
        <v>2001</v>
      </c>
      <c r="K11" s="236">
        <f t="shared" si="1"/>
        <v>9040821000</v>
      </c>
      <c r="L11" s="233">
        <f t="shared" si="1"/>
        <v>800000000</v>
      </c>
      <c r="M11" s="233">
        <f t="shared" si="1"/>
        <v>2349757000</v>
      </c>
      <c r="N11" s="234">
        <f t="shared" si="1"/>
        <v>800000000</v>
      </c>
      <c r="O11" s="235">
        <f t="shared" ref="O11:O27" si="4">SUM(K11:N11)</f>
        <v>12990578000</v>
      </c>
      <c r="P11" s="236">
        <f>O11-O10</f>
        <v>122404000</v>
      </c>
      <c r="Q11" s="237">
        <f>O11/O10-1</f>
        <v>9.5121498978798513E-3</v>
      </c>
    </row>
    <row r="12" spans="1:17" ht="15" customHeight="1" x14ac:dyDescent="0.2">
      <c r="A12" s="225">
        <v>2002</v>
      </c>
      <c r="B12" s="226">
        <v>11135683</v>
      </c>
      <c r="C12" s="228">
        <v>810005</v>
      </c>
      <c r="D12" s="228">
        <v>1770163</v>
      </c>
      <c r="E12" s="229">
        <v>2300000</v>
      </c>
      <c r="F12" s="230">
        <f t="shared" si="0"/>
        <v>16015851</v>
      </c>
      <c r="G12" s="231">
        <f t="shared" si="2"/>
        <v>3025273</v>
      </c>
      <c r="H12" s="232">
        <f t="shared" si="3"/>
        <v>0.23288209346805044</v>
      </c>
      <c r="J12" s="368">
        <v>2002</v>
      </c>
      <c r="K12" s="236">
        <f t="shared" si="1"/>
        <v>11135683000</v>
      </c>
      <c r="L12" s="233">
        <f t="shared" si="1"/>
        <v>810005000</v>
      </c>
      <c r="M12" s="233">
        <f t="shared" si="1"/>
        <v>1770163000</v>
      </c>
      <c r="N12" s="234">
        <f t="shared" si="1"/>
        <v>2300000000</v>
      </c>
      <c r="O12" s="235">
        <f t="shared" si="4"/>
        <v>16015851000</v>
      </c>
      <c r="P12" s="236">
        <f t="shared" ref="P12:P26" si="5">O12-O11</f>
        <v>3025273000</v>
      </c>
      <c r="Q12" s="237">
        <f t="shared" ref="Q12:Q26" si="6">O12/O11-1</f>
        <v>0.23288209346805044</v>
      </c>
    </row>
    <row r="13" spans="1:17" ht="15" customHeight="1" x14ac:dyDescent="0.2">
      <c r="A13" s="225">
        <v>2003</v>
      </c>
      <c r="B13" s="226">
        <v>12421218</v>
      </c>
      <c r="C13" s="228">
        <v>800000</v>
      </c>
      <c r="D13" s="228">
        <v>2090972</v>
      </c>
      <c r="E13" s="229">
        <v>1044227</v>
      </c>
      <c r="F13" s="230">
        <f t="shared" si="0"/>
        <v>16356417</v>
      </c>
      <c r="G13" s="231">
        <f t="shared" si="2"/>
        <v>340566</v>
      </c>
      <c r="H13" s="232">
        <f t="shared" si="3"/>
        <v>2.126430871515983E-2</v>
      </c>
      <c r="J13" s="368">
        <v>2003</v>
      </c>
      <c r="K13" s="236">
        <f t="shared" si="1"/>
        <v>12421218000</v>
      </c>
      <c r="L13" s="233">
        <f t="shared" si="1"/>
        <v>800000000</v>
      </c>
      <c r="M13" s="233">
        <f t="shared" si="1"/>
        <v>2090972000</v>
      </c>
      <c r="N13" s="234">
        <f t="shared" si="1"/>
        <v>1044227000</v>
      </c>
      <c r="O13" s="235">
        <f t="shared" si="4"/>
        <v>16356417000</v>
      </c>
      <c r="P13" s="236">
        <f t="shared" si="5"/>
        <v>340566000</v>
      </c>
      <c r="Q13" s="237">
        <f t="shared" si="6"/>
        <v>2.126430871515983E-2</v>
      </c>
    </row>
    <row r="14" spans="1:17" ht="15" customHeight="1" x14ac:dyDescent="0.2">
      <c r="A14" s="225">
        <v>2004</v>
      </c>
      <c r="B14" s="226">
        <v>14538359</v>
      </c>
      <c r="C14" s="228">
        <v>810005</v>
      </c>
      <c r="D14" s="228">
        <v>2625702</v>
      </c>
      <c r="E14" s="229">
        <v>1044227</v>
      </c>
      <c r="F14" s="230">
        <f t="shared" si="0"/>
        <v>19018293</v>
      </c>
      <c r="G14" s="231">
        <f t="shared" si="2"/>
        <v>2661876</v>
      </c>
      <c r="H14" s="232">
        <f t="shared" si="3"/>
        <v>0.16274199905761755</v>
      </c>
      <c r="J14" s="368">
        <v>2004</v>
      </c>
      <c r="K14" s="236">
        <f t="shared" si="1"/>
        <v>14538359000</v>
      </c>
      <c r="L14" s="233">
        <f t="shared" si="1"/>
        <v>810005000</v>
      </c>
      <c r="M14" s="233">
        <f t="shared" si="1"/>
        <v>2625702000</v>
      </c>
      <c r="N14" s="234">
        <f t="shared" si="1"/>
        <v>1044227000</v>
      </c>
      <c r="O14" s="235">
        <f t="shared" si="4"/>
        <v>19018293000</v>
      </c>
      <c r="P14" s="236">
        <f t="shared" si="5"/>
        <v>2661876000</v>
      </c>
      <c r="Q14" s="237">
        <f t="shared" si="6"/>
        <v>0.16274199905761755</v>
      </c>
    </row>
    <row r="15" spans="1:17" ht="15" customHeight="1" x14ac:dyDescent="0.2">
      <c r="A15" s="225">
        <v>2005</v>
      </c>
      <c r="B15" s="226">
        <v>15911721</v>
      </c>
      <c r="C15" s="228">
        <v>810005</v>
      </c>
      <c r="D15" s="228">
        <v>3412667</v>
      </c>
      <c r="E15" s="229">
        <v>1044227</v>
      </c>
      <c r="F15" s="230">
        <f t="shared" si="0"/>
        <v>21178620</v>
      </c>
      <c r="G15" s="231">
        <f t="shared" si="2"/>
        <v>2160327</v>
      </c>
      <c r="H15" s="232">
        <f t="shared" si="3"/>
        <v>0.11359205581699672</v>
      </c>
      <c r="J15" s="368">
        <v>2005</v>
      </c>
      <c r="K15" s="236">
        <f t="shared" si="1"/>
        <v>15911721000</v>
      </c>
      <c r="L15" s="233">
        <f t="shared" si="1"/>
        <v>810005000</v>
      </c>
      <c r="M15" s="233">
        <f t="shared" si="1"/>
        <v>3412667000</v>
      </c>
      <c r="N15" s="234">
        <f t="shared" si="1"/>
        <v>1044227000</v>
      </c>
      <c r="O15" s="235">
        <f t="shared" si="4"/>
        <v>21178620000</v>
      </c>
      <c r="P15" s="236">
        <f t="shared" si="5"/>
        <v>2160327000</v>
      </c>
      <c r="Q15" s="237">
        <f t="shared" si="6"/>
        <v>0.11359205581699672</v>
      </c>
    </row>
    <row r="16" spans="1:17" ht="15" customHeight="1" x14ac:dyDescent="0.2">
      <c r="A16" s="225">
        <v>2006</v>
      </c>
      <c r="B16" s="226">
        <v>18894257</v>
      </c>
      <c r="C16" s="228">
        <v>170000</v>
      </c>
      <c r="D16" s="228">
        <v>3148412</v>
      </c>
      <c r="E16" s="229">
        <v>1044227</v>
      </c>
      <c r="F16" s="230">
        <f t="shared" si="0"/>
        <v>23256896</v>
      </c>
      <c r="G16" s="231">
        <f t="shared" si="2"/>
        <v>2078276</v>
      </c>
      <c r="H16" s="232">
        <f t="shared" si="3"/>
        <v>9.8130850829751815E-2</v>
      </c>
      <c r="J16" s="368">
        <v>2006</v>
      </c>
      <c r="K16" s="236">
        <f t="shared" si="1"/>
        <v>18894257000</v>
      </c>
      <c r="L16" s="233">
        <f t="shared" si="1"/>
        <v>170000000</v>
      </c>
      <c r="M16" s="233">
        <f t="shared" si="1"/>
        <v>3148412000</v>
      </c>
      <c r="N16" s="234">
        <f t="shared" si="1"/>
        <v>1044227000</v>
      </c>
      <c r="O16" s="235">
        <f t="shared" si="4"/>
        <v>23256896000</v>
      </c>
      <c r="P16" s="236">
        <f t="shared" si="5"/>
        <v>2078276000</v>
      </c>
      <c r="Q16" s="237">
        <f t="shared" si="6"/>
        <v>9.8130850829751815E-2</v>
      </c>
    </row>
    <row r="17" spans="1:17" ht="15" customHeight="1" x14ac:dyDescent="0.2">
      <c r="A17" s="225">
        <v>2007</v>
      </c>
      <c r="B17" s="226">
        <v>20149649</v>
      </c>
      <c r="C17" s="228">
        <v>200000</v>
      </c>
      <c r="D17" s="228">
        <v>2513330</v>
      </c>
      <c r="E17" s="229">
        <v>1044227</v>
      </c>
      <c r="F17" s="230">
        <f t="shared" si="0"/>
        <v>23907206</v>
      </c>
      <c r="G17" s="231">
        <f t="shared" si="2"/>
        <v>650310</v>
      </c>
      <c r="H17" s="232">
        <f t="shared" si="3"/>
        <v>2.7962028982715381E-2</v>
      </c>
      <c r="J17" s="368">
        <v>2007</v>
      </c>
      <c r="K17" s="236">
        <f t="shared" si="1"/>
        <v>20149649000</v>
      </c>
      <c r="L17" s="233">
        <f t="shared" si="1"/>
        <v>200000000</v>
      </c>
      <c r="M17" s="233">
        <f t="shared" si="1"/>
        <v>2513330000</v>
      </c>
      <c r="N17" s="234">
        <f t="shared" si="1"/>
        <v>1044227000</v>
      </c>
      <c r="O17" s="235">
        <f t="shared" si="4"/>
        <v>23907206000</v>
      </c>
      <c r="P17" s="236">
        <f t="shared" si="5"/>
        <v>650310000</v>
      </c>
      <c r="Q17" s="237">
        <f t="shared" si="6"/>
        <v>2.7962028982715381E-2</v>
      </c>
    </row>
    <row r="18" spans="1:17" ht="15" customHeight="1" x14ac:dyDescent="0.2">
      <c r="A18" s="225">
        <v>2008</v>
      </c>
      <c r="B18" s="226">
        <v>20880286</v>
      </c>
      <c r="C18" s="228">
        <v>200000</v>
      </c>
      <c r="D18" s="228">
        <v>3021649</v>
      </c>
      <c r="E18" s="229">
        <v>1044227</v>
      </c>
      <c r="F18" s="230">
        <f t="shared" si="0"/>
        <v>25146162</v>
      </c>
      <c r="G18" s="231">
        <f t="shared" si="2"/>
        <v>1238956</v>
      </c>
      <c r="H18" s="232">
        <f t="shared" si="3"/>
        <v>5.1823538057939489E-2</v>
      </c>
      <c r="J18" s="368">
        <v>2008</v>
      </c>
      <c r="K18" s="236">
        <f t="shared" si="1"/>
        <v>20880286000</v>
      </c>
      <c r="L18" s="233">
        <f t="shared" si="1"/>
        <v>200000000</v>
      </c>
      <c r="M18" s="233">
        <f t="shared" si="1"/>
        <v>3021649000</v>
      </c>
      <c r="N18" s="234">
        <f t="shared" si="1"/>
        <v>1044227000</v>
      </c>
      <c r="O18" s="235">
        <f t="shared" si="4"/>
        <v>25146162000</v>
      </c>
      <c r="P18" s="236">
        <f t="shared" si="5"/>
        <v>1238956000</v>
      </c>
      <c r="Q18" s="237">
        <f t="shared" si="6"/>
        <v>5.1823538057939489E-2</v>
      </c>
    </row>
    <row r="19" spans="1:17" ht="15" customHeight="1" x14ac:dyDescent="0.2">
      <c r="A19" s="225">
        <v>2009</v>
      </c>
      <c r="B19" s="226">
        <f>21903501-C19</f>
        <v>21673501</v>
      </c>
      <c r="C19" s="228">
        <v>230000</v>
      </c>
      <c r="D19" s="228">
        <v>2736749</v>
      </c>
      <c r="E19" s="229">
        <v>1047356</v>
      </c>
      <c r="F19" s="230">
        <f t="shared" si="0"/>
        <v>25687606</v>
      </c>
      <c r="G19" s="231">
        <f t="shared" si="2"/>
        <v>541444</v>
      </c>
      <c r="H19" s="232">
        <f t="shared" si="3"/>
        <v>2.1531874327382461E-2</v>
      </c>
      <c r="J19" s="368">
        <v>2009</v>
      </c>
      <c r="K19" s="236">
        <f t="shared" si="1"/>
        <v>21673501000</v>
      </c>
      <c r="L19" s="233">
        <f t="shared" si="1"/>
        <v>230000000</v>
      </c>
      <c r="M19" s="233">
        <f t="shared" si="1"/>
        <v>2736749000</v>
      </c>
      <c r="N19" s="234">
        <f t="shared" si="1"/>
        <v>1047356000</v>
      </c>
      <c r="O19" s="235">
        <f t="shared" si="4"/>
        <v>25687606000</v>
      </c>
      <c r="P19" s="236">
        <f t="shared" si="5"/>
        <v>541444000</v>
      </c>
      <c r="Q19" s="237">
        <f t="shared" si="6"/>
        <v>2.1531874327382461E-2</v>
      </c>
    </row>
    <row r="20" spans="1:17" ht="15" customHeight="1" x14ac:dyDescent="0.2">
      <c r="A20" s="225">
        <v>2010</v>
      </c>
      <c r="B20" s="226">
        <v>20597472</v>
      </c>
      <c r="C20" s="228">
        <v>217770</v>
      </c>
      <c r="D20" s="228">
        <v>2633888</v>
      </c>
      <c r="E20" s="229">
        <v>937603</v>
      </c>
      <c r="F20" s="230">
        <f t="shared" si="0"/>
        <v>24386733</v>
      </c>
      <c r="G20" s="231">
        <f t="shared" si="2"/>
        <v>-1300873</v>
      </c>
      <c r="H20" s="232">
        <f t="shared" si="3"/>
        <v>-5.0642048932080352E-2</v>
      </c>
      <c r="J20" s="368">
        <v>2010</v>
      </c>
      <c r="K20" s="236">
        <f t="shared" si="1"/>
        <v>20597472000</v>
      </c>
      <c r="L20" s="233">
        <f t="shared" si="1"/>
        <v>217770000</v>
      </c>
      <c r="M20" s="233">
        <f t="shared" si="1"/>
        <v>2633888000</v>
      </c>
      <c r="N20" s="234">
        <f t="shared" si="1"/>
        <v>937603000</v>
      </c>
      <c r="O20" s="235">
        <f t="shared" si="4"/>
        <v>24386733000</v>
      </c>
      <c r="P20" s="236">
        <f t="shared" si="5"/>
        <v>-1300873000</v>
      </c>
      <c r="Q20" s="237">
        <f t="shared" si="6"/>
        <v>-5.0642048932080352E-2</v>
      </c>
    </row>
    <row r="21" spans="1:17" ht="15" customHeight="1" x14ac:dyDescent="0.2">
      <c r="A21" s="238" t="s">
        <v>131</v>
      </c>
      <c r="B21" s="226">
        <v>21397472</v>
      </c>
      <c r="C21" s="228">
        <v>217770</v>
      </c>
      <c r="D21" s="228">
        <v>2633888</v>
      </c>
      <c r="E21" s="229">
        <v>937603</v>
      </c>
      <c r="F21" s="230">
        <f t="shared" ref="F21:F27" si="7">SUM(B21:E21)</f>
        <v>25186733</v>
      </c>
      <c r="G21" s="231">
        <f>F21-F20</f>
        <v>800000</v>
      </c>
      <c r="H21" s="232">
        <f>F21/F20-1</f>
        <v>3.2804722141338116E-2</v>
      </c>
      <c r="J21" s="369" t="s">
        <v>131</v>
      </c>
      <c r="K21" s="236">
        <f t="shared" si="1"/>
        <v>21397472000</v>
      </c>
      <c r="L21" s="233">
        <f t="shared" si="1"/>
        <v>217770000</v>
      </c>
      <c r="M21" s="233">
        <f t="shared" si="1"/>
        <v>2633888000</v>
      </c>
      <c r="N21" s="234">
        <f t="shared" si="1"/>
        <v>937603000</v>
      </c>
      <c r="O21" s="235">
        <f t="shared" si="4"/>
        <v>25186733000</v>
      </c>
      <c r="P21" s="236">
        <f t="shared" si="5"/>
        <v>800000000</v>
      </c>
      <c r="Q21" s="237">
        <f t="shared" si="6"/>
        <v>3.2804722141338116E-2</v>
      </c>
    </row>
    <row r="22" spans="1:17" ht="15" customHeight="1" x14ac:dyDescent="0.2">
      <c r="A22" s="239">
        <v>2011</v>
      </c>
      <c r="B22" s="226">
        <v>20488301</v>
      </c>
      <c r="C22" s="228">
        <v>198340</v>
      </c>
      <c r="D22" s="228">
        <v>2263030</v>
      </c>
      <c r="E22" s="229">
        <v>941698</v>
      </c>
      <c r="F22" s="230">
        <f t="shared" si="7"/>
        <v>23891369</v>
      </c>
      <c r="G22" s="231">
        <f>F22-F21</f>
        <v>-1295364</v>
      </c>
      <c r="H22" s="232">
        <f>F22/F21-1</f>
        <v>-5.1430409811387579E-2</v>
      </c>
      <c r="J22" s="370">
        <v>2011</v>
      </c>
      <c r="K22" s="236">
        <f t="shared" si="1"/>
        <v>20488301000</v>
      </c>
      <c r="L22" s="233">
        <f t="shared" si="1"/>
        <v>198340000</v>
      </c>
      <c r="M22" s="233">
        <f t="shared" si="1"/>
        <v>2263030000</v>
      </c>
      <c r="N22" s="234">
        <f t="shared" si="1"/>
        <v>941698000</v>
      </c>
      <c r="O22" s="235">
        <f t="shared" si="4"/>
        <v>23891369000</v>
      </c>
      <c r="P22" s="236">
        <f t="shared" si="5"/>
        <v>-1295364000</v>
      </c>
      <c r="Q22" s="237">
        <f t="shared" si="6"/>
        <v>-5.1430409811387579E-2</v>
      </c>
    </row>
    <row r="23" spans="1:17" ht="15" customHeight="1" x14ac:dyDescent="0.2">
      <c r="A23" s="239">
        <v>2012</v>
      </c>
      <c r="B23" s="226">
        <v>19128143</v>
      </c>
      <c r="C23" s="228">
        <v>180629</v>
      </c>
      <c r="D23" s="228">
        <v>2363030</v>
      </c>
      <c r="E23" s="229">
        <v>1055662</v>
      </c>
      <c r="F23" s="230">
        <f t="shared" si="7"/>
        <v>22727464</v>
      </c>
      <c r="G23" s="231">
        <f>F23-F22</f>
        <v>-1163905</v>
      </c>
      <c r="H23" s="232">
        <f>F23/F22-1</f>
        <v>-4.8716546967233265E-2</v>
      </c>
      <c r="J23" s="370">
        <v>2012</v>
      </c>
      <c r="K23" s="236">
        <f t="shared" si="1"/>
        <v>19128143000</v>
      </c>
      <c r="L23" s="233">
        <f t="shared" si="1"/>
        <v>180629000</v>
      </c>
      <c r="M23" s="233">
        <f t="shared" si="1"/>
        <v>2363030000</v>
      </c>
      <c r="N23" s="234">
        <f t="shared" si="1"/>
        <v>1055662000</v>
      </c>
      <c r="O23" s="235">
        <f t="shared" si="4"/>
        <v>22727464000</v>
      </c>
      <c r="P23" s="236">
        <f t="shared" si="5"/>
        <v>-1163905000</v>
      </c>
      <c r="Q23" s="237">
        <f t="shared" si="6"/>
        <v>-4.8716546967233265E-2</v>
      </c>
    </row>
    <row r="24" spans="1:17" ht="15" customHeight="1" x14ac:dyDescent="0.2">
      <c r="A24" s="239">
        <v>2013</v>
      </c>
      <c r="B24" s="226">
        <v>19635585</v>
      </c>
      <c r="C24" s="228">
        <v>173187</v>
      </c>
      <c r="D24" s="228">
        <v>1995030</v>
      </c>
      <c r="E24" s="229">
        <v>1165308</v>
      </c>
      <c r="F24" s="230">
        <f>SUM(B24:E24)</f>
        <v>22969110</v>
      </c>
      <c r="G24" s="231">
        <f>F24-F23</f>
        <v>241646</v>
      </c>
      <c r="H24" s="232">
        <f>F24/F23-1</f>
        <v>1.0632334518272613E-2</v>
      </c>
      <c r="I24" s="175"/>
      <c r="J24" s="370">
        <v>2013</v>
      </c>
      <c r="K24" s="236">
        <f t="shared" si="1"/>
        <v>19635585000</v>
      </c>
      <c r="L24" s="233">
        <f t="shared" si="1"/>
        <v>173187000</v>
      </c>
      <c r="M24" s="233">
        <f t="shared" si="1"/>
        <v>1995030000</v>
      </c>
      <c r="N24" s="234">
        <f t="shared" si="1"/>
        <v>1165308000</v>
      </c>
      <c r="O24" s="235">
        <f t="shared" si="4"/>
        <v>22969110000</v>
      </c>
      <c r="P24" s="236">
        <f t="shared" si="5"/>
        <v>241646000</v>
      </c>
      <c r="Q24" s="237">
        <f t="shared" si="6"/>
        <v>1.0632334518272613E-2</v>
      </c>
    </row>
    <row r="25" spans="1:17" ht="15" customHeight="1" x14ac:dyDescent="0.2">
      <c r="A25" s="239">
        <v>2014</v>
      </c>
      <c r="B25" s="226">
        <v>19751969</v>
      </c>
      <c r="C25" s="228">
        <v>155303</v>
      </c>
      <c r="D25" s="228">
        <v>1863530</v>
      </c>
      <c r="E25" s="229">
        <v>1165308</v>
      </c>
      <c r="F25" s="230">
        <f>SUM(B25:E25)</f>
        <v>22936110</v>
      </c>
      <c r="G25" s="231">
        <f>F25-F24</f>
        <v>-33000</v>
      </c>
      <c r="H25" s="232">
        <f>F25/F24-1</f>
        <v>-1.4367121756132528E-3</v>
      </c>
      <c r="I25" s="175"/>
      <c r="J25" s="370">
        <v>2014</v>
      </c>
      <c r="K25" s="236">
        <f t="shared" si="1"/>
        <v>19751969000</v>
      </c>
      <c r="L25" s="233">
        <f t="shared" si="1"/>
        <v>155303000</v>
      </c>
      <c r="M25" s="233">
        <f t="shared" si="1"/>
        <v>1863530000</v>
      </c>
      <c r="N25" s="234">
        <f t="shared" si="1"/>
        <v>1165308000</v>
      </c>
      <c r="O25" s="235">
        <f t="shared" si="4"/>
        <v>22936110000</v>
      </c>
      <c r="P25" s="236">
        <f t="shared" si="5"/>
        <v>-33000000</v>
      </c>
      <c r="Q25" s="237">
        <f t="shared" si="6"/>
        <v>-1.4367121756132528E-3</v>
      </c>
    </row>
    <row r="26" spans="1:17" ht="15" customHeight="1" x14ac:dyDescent="0.2">
      <c r="A26" s="240"/>
      <c r="B26" s="241"/>
      <c r="C26" s="242"/>
      <c r="D26" s="242"/>
      <c r="E26" s="243"/>
      <c r="F26" s="244"/>
      <c r="G26" s="245"/>
      <c r="H26" s="246"/>
      <c r="I26" s="175"/>
      <c r="J26" s="371">
        <v>2015</v>
      </c>
      <c r="K26" s="250">
        <v>19683049000</v>
      </c>
      <c r="L26" s="247">
        <v>150000000</v>
      </c>
      <c r="M26" s="247">
        <v>2263530000</v>
      </c>
      <c r="N26" s="248">
        <v>1165308000</v>
      </c>
      <c r="O26" s="249">
        <f t="shared" si="4"/>
        <v>23261887000</v>
      </c>
      <c r="P26" s="250">
        <f t="shared" si="5"/>
        <v>325777000</v>
      </c>
      <c r="Q26" s="251">
        <f t="shared" si="6"/>
        <v>1.4203672723927419E-2</v>
      </c>
    </row>
    <row r="27" spans="1:17" ht="15" customHeight="1" x14ac:dyDescent="0.2">
      <c r="A27" s="240" t="s">
        <v>132</v>
      </c>
      <c r="B27" s="241">
        <v>19683049</v>
      </c>
      <c r="C27" s="242">
        <v>150000</v>
      </c>
      <c r="D27" s="242">
        <v>2263530</v>
      </c>
      <c r="E27" s="243">
        <v>1165308</v>
      </c>
      <c r="F27" s="244">
        <f t="shared" si="7"/>
        <v>23261887</v>
      </c>
      <c r="G27" s="245">
        <f>F27-F25</f>
        <v>325777</v>
      </c>
      <c r="H27" s="246">
        <f>F27/F25-1</f>
        <v>1.4203672723927419E-2</v>
      </c>
      <c r="I27" s="175"/>
      <c r="J27" s="372" t="s">
        <v>133</v>
      </c>
      <c r="K27" s="255">
        <v>18955859232</v>
      </c>
      <c r="L27" s="252">
        <v>137000000</v>
      </c>
      <c r="M27" s="252">
        <v>1575994748</v>
      </c>
      <c r="N27" s="253">
        <v>1165308000</v>
      </c>
      <c r="O27" s="254">
        <f t="shared" si="4"/>
        <v>21834161980</v>
      </c>
      <c r="P27" s="255">
        <f>O27-O26</f>
        <v>-1427725020</v>
      </c>
      <c r="Q27" s="256">
        <f>O27/O26-1</f>
        <v>-6.137614803132696E-2</v>
      </c>
    </row>
    <row r="28" spans="1:17" ht="15" customHeight="1" x14ac:dyDescent="0.2">
      <c r="A28" s="240"/>
      <c r="B28" s="241"/>
      <c r="C28" s="242"/>
      <c r="D28" s="242"/>
      <c r="E28" s="243"/>
      <c r="F28" s="244"/>
      <c r="G28" s="245"/>
      <c r="H28" s="246"/>
      <c r="I28" s="175"/>
      <c r="J28" s="370" t="s">
        <v>134</v>
      </c>
      <c r="K28" s="373">
        <v>19455859232</v>
      </c>
      <c r="L28" s="258">
        <v>137000000</v>
      </c>
      <c r="M28" s="258">
        <v>1575994748</v>
      </c>
      <c r="N28" s="257">
        <v>1165308000</v>
      </c>
      <c r="O28" s="259">
        <f>SUM(K28:N28)</f>
        <v>22334161980</v>
      </c>
      <c r="P28" s="260">
        <f>O28-O26</f>
        <v>-927725020</v>
      </c>
      <c r="Q28" s="261">
        <f>O28/O26-1</f>
        <v>-3.9881761097025348E-2</v>
      </c>
    </row>
    <row r="29" spans="1:17" ht="15" customHeight="1" x14ac:dyDescent="0.2">
      <c r="A29" s="240"/>
      <c r="B29" s="241"/>
      <c r="C29" s="242"/>
      <c r="D29" s="242"/>
      <c r="E29" s="243"/>
      <c r="F29" s="244"/>
      <c r="G29" s="245"/>
      <c r="H29" s="246"/>
      <c r="I29" s="175"/>
      <c r="J29" s="370">
        <v>2017</v>
      </c>
      <c r="K29" s="373">
        <v>20009859232</v>
      </c>
      <c r="L29" s="258">
        <v>135000000</v>
      </c>
      <c r="M29" s="258">
        <v>1445994748</v>
      </c>
      <c r="N29" s="257">
        <v>1165308000</v>
      </c>
      <c r="O29" s="259">
        <f>SUM(K29:N29)</f>
        <v>22756161980</v>
      </c>
      <c r="P29" s="260">
        <f>O29-O28</f>
        <v>422000000</v>
      </c>
      <c r="Q29" s="261">
        <f>O29/O28-1</f>
        <v>1.889482132250575E-2</v>
      </c>
    </row>
    <row r="30" spans="1:17" ht="15" customHeight="1" thickBot="1" x14ac:dyDescent="0.25">
      <c r="A30" s="262"/>
      <c r="B30" s="263"/>
      <c r="C30" s="263"/>
      <c r="D30" s="263"/>
      <c r="E30" s="263"/>
      <c r="F30" s="263"/>
      <c r="G30" s="263"/>
      <c r="H30" s="265"/>
      <c r="I30" s="175"/>
      <c r="J30" s="374">
        <v>2018</v>
      </c>
      <c r="K30" s="375">
        <v>22694459232</v>
      </c>
      <c r="L30" s="376">
        <v>135000000</v>
      </c>
      <c r="M30" s="376">
        <v>1745994748</v>
      </c>
      <c r="N30" s="377">
        <v>1165308000</v>
      </c>
      <c r="O30" s="378">
        <f>SUM(K30:N30)</f>
        <v>25740761980</v>
      </c>
      <c r="P30" s="375">
        <f>O30-O29</f>
        <v>2984600000</v>
      </c>
      <c r="Q30" s="379">
        <f>O30/O29-1</f>
        <v>0.1311556844525501</v>
      </c>
    </row>
    <row r="31" spans="1:17" ht="13.5" thickBot="1" x14ac:dyDescent="0.25">
      <c r="A31" s="262"/>
      <c r="B31" s="263"/>
      <c r="C31" s="263"/>
      <c r="D31" s="263"/>
      <c r="E31" s="264"/>
      <c r="F31" s="263"/>
      <c r="G31" s="263"/>
      <c r="H31" s="265"/>
      <c r="J31" s="374">
        <v>2019</v>
      </c>
      <c r="K31" s="375">
        <v>24126459232</v>
      </c>
      <c r="L31" s="376">
        <v>120000000</v>
      </c>
      <c r="M31" s="376">
        <v>2245994748</v>
      </c>
      <c r="N31" s="377">
        <v>1165308000</v>
      </c>
      <c r="O31" s="378">
        <f>SUM(K31:N31)</f>
        <v>27657761980</v>
      </c>
      <c r="P31" s="375">
        <f>O31-O30</f>
        <v>1917000000</v>
      </c>
      <c r="Q31" s="379">
        <f>O31/O30-1</f>
        <v>7.447331984536687E-2</v>
      </c>
    </row>
    <row r="32" spans="1:17" ht="13.5" thickBot="1" x14ac:dyDescent="0.25">
      <c r="A32" s="174" t="s">
        <v>135</v>
      </c>
      <c r="J32" s="374">
        <v>2020</v>
      </c>
      <c r="K32" s="269">
        <f>25129459232-L32</f>
        <v>25009459232</v>
      </c>
      <c r="L32" s="266">
        <v>120000000</v>
      </c>
      <c r="M32" s="266">
        <v>2245994748</v>
      </c>
      <c r="N32" s="267">
        <v>1165308000</v>
      </c>
      <c r="O32" s="268">
        <f>SUM(K32:N32)</f>
        <v>28540761980</v>
      </c>
      <c r="P32" s="269">
        <f>O32-O31</f>
        <v>883000000</v>
      </c>
      <c r="Q32" s="270">
        <f>O32/O31-1</f>
        <v>3.1925938209986793E-2</v>
      </c>
    </row>
    <row r="33" spans="2:17" ht="27.75" customHeight="1" x14ac:dyDescent="0.2">
      <c r="B33" s="174" t="s">
        <v>136</v>
      </c>
      <c r="J33" s="174" t="s">
        <v>135</v>
      </c>
    </row>
    <row r="34" spans="2:17" ht="12.75" customHeight="1" x14ac:dyDescent="0.2">
      <c r="B34" s="175"/>
      <c r="I34" s="174" t="s">
        <v>138</v>
      </c>
      <c r="J34" s="664" t="s">
        <v>255</v>
      </c>
      <c r="K34" s="664"/>
      <c r="L34" s="664"/>
      <c r="M34" s="664"/>
      <c r="N34" s="664"/>
      <c r="O34" s="664"/>
      <c r="P34" s="664"/>
      <c r="Q34" s="664"/>
    </row>
    <row r="35" spans="2:17" x14ac:dyDescent="0.2">
      <c r="J35" s="664" t="s">
        <v>137</v>
      </c>
      <c r="K35" s="664"/>
      <c r="L35" s="664"/>
      <c r="M35" s="664"/>
      <c r="N35" s="664"/>
      <c r="O35" s="664"/>
      <c r="P35" s="664"/>
      <c r="Q35" s="664"/>
    </row>
    <row r="36" spans="2:17" x14ac:dyDescent="0.2">
      <c r="K36" s="175"/>
    </row>
    <row r="39" spans="2:17" x14ac:dyDescent="0.2">
      <c r="I39" s="174" t="s">
        <v>138</v>
      </c>
    </row>
  </sheetData>
  <mergeCells count="24">
    <mergeCell ref="P8:P9"/>
    <mergeCell ref="Q8:Q9"/>
    <mergeCell ref="K8:K9"/>
    <mergeCell ref="H8:H9"/>
    <mergeCell ref="L8:L9"/>
    <mergeCell ref="M8:M9"/>
    <mergeCell ref="N8:N9"/>
    <mergeCell ref="O8:O9"/>
    <mergeCell ref="J35:Q35"/>
    <mergeCell ref="J34:Q34"/>
    <mergeCell ref="A1:H1"/>
    <mergeCell ref="J1:Q1"/>
    <mergeCell ref="A5:H5"/>
    <mergeCell ref="J5:Q5"/>
    <mergeCell ref="A7:A9"/>
    <mergeCell ref="B7:H7"/>
    <mergeCell ref="J7:J9"/>
    <mergeCell ref="K7:Q7"/>
    <mergeCell ref="B8:B9"/>
    <mergeCell ref="C8:C9"/>
    <mergeCell ref="D8:D9"/>
    <mergeCell ref="E8:E9"/>
    <mergeCell ref="F8:F9"/>
    <mergeCell ref="G8:G9"/>
  </mergeCells>
  <printOptions horizontalCentered="1"/>
  <pageMargins left="0.70866141732283472" right="0.70866141732283472" top="0.78740157480314965" bottom="0.78740157480314965" header="0.31496062992125984" footer="0.31496062992125984"/>
  <pageSetup paperSize="9" scale="78" orientation="landscape" r:id="rId1"/>
  <headerFooter>
    <oddHeader>&amp;RKapitola C.I.1
&amp;"-,Tučné"Tabulka č. 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31"/>
  <sheetViews>
    <sheetView workbookViewId="0">
      <selection activeCell="F27" sqref="F27"/>
    </sheetView>
  </sheetViews>
  <sheetFormatPr defaultRowHeight="12.75" x14ac:dyDescent="0.25"/>
  <cols>
    <col min="1" max="1" width="9.140625" style="271"/>
    <col min="2" max="2" width="21.7109375" style="271" customWidth="1"/>
    <col min="3" max="3" width="57" style="271" customWidth="1"/>
    <col min="4" max="257" width="9.140625" style="271"/>
    <col min="258" max="258" width="21.7109375" style="271" customWidth="1"/>
    <col min="259" max="259" width="57" style="271" customWidth="1"/>
    <col min="260" max="513" width="9.140625" style="271"/>
    <col min="514" max="514" width="21.7109375" style="271" customWidth="1"/>
    <col min="515" max="515" width="57" style="271" customWidth="1"/>
    <col min="516" max="769" width="9.140625" style="271"/>
    <col min="770" max="770" width="21.7109375" style="271" customWidth="1"/>
    <col min="771" max="771" width="57" style="271" customWidth="1"/>
    <col min="772" max="1025" width="9.140625" style="271"/>
    <col min="1026" max="1026" width="21.7109375" style="271" customWidth="1"/>
    <col min="1027" max="1027" width="57" style="271" customWidth="1"/>
    <col min="1028" max="1281" width="9.140625" style="271"/>
    <col min="1282" max="1282" width="21.7109375" style="271" customWidth="1"/>
    <col min="1283" max="1283" width="57" style="271" customWidth="1"/>
    <col min="1284" max="1537" width="9.140625" style="271"/>
    <col min="1538" max="1538" width="21.7109375" style="271" customWidth="1"/>
    <col min="1539" max="1539" width="57" style="271" customWidth="1"/>
    <col min="1540" max="1793" width="9.140625" style="271"/>
    <col min="1794" max="1794" width="21.7109375" style="271" customWidth="1"/>
    <col min="1795" max="1795" width="57" style="271" customWidth="1"/>
    <col min="1796" max="2049" width="9.140625" style="271"/>
    <col min="2050" max="2050" width="21.7109375" style="271" customWidth="1"/>
    <col min="2051" max="2051" width="57" style="271" customWidth="1"/>
    <col min="2052" max="2305" width="9.140625" style="271"/>
    <col min="2306" max="2306" width="21.7109375" style="271" customWidth="1"/>
    <col min="2307" max="2307" width="57" style="271" customWidth="1"/>
    <col min="2308" max="2561" width="9.140625" style="271"/>
    <col min="2562" max="2562" width="21.7109375" style="271" customWidth="1"/>
    <col min="2563" max="2563" width="57" style="271" customWidth="1"/>
    <col min="2564" max="2817" width="9.140625" style="271"/>
    <col min="2818" max="2818" width="21.7109375" style="271" customWidth="1"/>
    <col min="2819" max="2819" width="57" style="271" customWidth="1"/>
    <col min="2820" max="3073" width="9.140625" style="271"/>
    <col min="3074" max="3074" width="21.7109375" style="271" customWidth="1"/>
    <col min="3075" max="3075" width="57" style="271" customWidth="1"/>
    <col min="3076" max="3329" width="9.140625" style="271"/>
    <col min="3330" max="3330" width="21.7109375" style="271" customWidth="1"/>
    <col min="3331" max="3331" width="57" style="271" customWidth="1"/>
    <col min="3332" max="3585" width="9.140625" style="271"/>
    <col min="3586" max="3586" width="21.7109375" style="271" customWidth="1"/>
    <col min="3587" max="3587" width="57" style="271" customWidth="1"/>
    <col min="3588" max="3841" width="9.140625" style="271"/>
    <col min="3842" max="3842" width="21.7109375" style="271" customWidth="1"/>
    <col min="3843" max="3843" width="57" style="271" customWidth="1"/>
    <col min="3844" max="4097" width="9.140625" style="271"/>
    <col min="4098" max="4098" width="21.7109375" style="271" customWidth="1"/>
    <col min="4099" max="4099" width="57" style="271" customWidth="1"/>
    <col min="4100" max="4353" width="9.140625" style="271"/>
    <col min="4354" max="4354" width="21.7109375" style="271" customWidth="1"/>
    <col min="4355" max="4355" width="57" style="271" customWidth="1"/>
    <col min="4356" max="4609" width="9.140625" style="271"/>
    <col min="4610" max="4610" width="21.7109375" style="271" customWidth="1"/>
    <col min="4611" max="4611" width="57" style="271" customWidth="1"/>
    <col min="4612" max="4865" width="9.140625" style="271"/>
    <col min="4866" max="4866" width="21.7109375" style="271" customWidth="1"/>
    <col min="4867" max="4867" width="57" style="271" customWidth="1"/>
    <col min="4868" max="5121" width="9.140625" style="271"/>
    <col min="5122" max="5122" width="21.7109375" style="271" customWidth="1"/>
    <col min="5123" max="5123" width="57" style="271" customWidth="1"/>
    <col min="5124" max="5377" width="9.140625" style="271"/>
    <col min="5378" max="5378" width="21.7109375" style="271" customWidth="1"/>
    <col min="5379" max="5379" width="57" style="271" customWidth="1"/>
    <col min="5380" max="5633" width="9.140625" style="271"/>
    <col min="5634" max="5634" width="21.7109375" style="271" customWidth="1"/>
    <col min="5635" max="5635" width="57" style="271" customWidth="1"/>
    <col min="5636" max="5889" width="9.140625" style="271"/>
    <col min="5890" max="5890" width="21.7109375" style="271" customWidth="1"/>
    <col min="5891" max="5891" width="57" style="271" customWidth="1"/>
    <col min="5892" max="6145" width="9.140625" style="271"/>
    <col min="6146" max="6146" width="21.7109375" style="271" customWidth="1"/>
    <col min="6147" max="6147" width="57" style="271" customWidth="1"/>
    <col min="6148" max="6401" width="9.140625" style="271"/>
    <col min="6402" max="6402" width="21.7109375" style="271" customWidth="1"/>
    <col min="6403" max="6403" width="57" style="271" customWidth="1"/>
    <col min="6404" max="6657" width="9.140625" style="271"/>
    <col min="6658" max="6658" width="21.7109375" style="271" customWidth="1"/>
    <col min="6659" max="6659" width="57" style="271" customWidth="1"/>
    <col min="6660" max="6913" width="9.140625" style="271"/>
    <col min="6914" max="6914" width="21.7109375" style="271" customWidth="1"/>
    <col min="6915" max="6915" width="57" style="271" customWidth="1"/>
    <col min="6916" max="7169" width="9.140625" style="271"/>
    <col min="7170" max="7170" width="21.7109375" style="271" customWidth="1"/>
    <col min="7171" max="7171" width="57" style="271" customWidth="1"/>
    <col min="7172" max="7425" width="9.140625" style="271"/>
    <col min="7426" max="7426" width="21.7109375" style="271" customWidth="1"/>
    <col min="7427" max="7427" width="57" style="271" customWidth="1"/>
    <col min="7428" max="7681" width="9.140625" style="271"/>
    <col min="7682" max="7682" width="21.7109375" style="271" customWidth="1"/>
    <col min="7683" max="7683" width="57" style="271" customWidth="1"/>
    <col min="7684" max="7937" width="9.140625" style="271"/>
    <col min="7938" max="7938" width="21.7109375" style="271" customWidth="1"/>
    <col min="7939" max="7939" width="57" style="271" customWidth="1"/>
    <col min="7940" max="8193" width="9.140625" style="271"/>
    <col min="8194" max="8194" width="21.7109375" style="271" customWidth="1"/>
    <col min="8195" max="8195" width="57" style="271" customWidth="1"/>
    <col min="8196" max="8449" width="9.140625" style="271"/>
    <col min="8450" max="8450" width="21.7109375" style="271" customWidth="1"/>
    <col min="8451" max="8451" width="57" style="271" customWidth="1"/>
    <col min="8452" max="8705" width="9.140625" style="271"/>
    <col min="8706" max="8706" width="21.7109375" style="271" customWidth="1"/>
    <col min="8707" max="8707" width="57" style="271" customWidth="1"/>
    <col min="8708" max="8961" width="9.140625" style="271"/>
    <col min="8962" max="8962" width="21.7109375" style="271" customWidth="1"/>
    <col min="8963" max="8963" width="57" style="271" customWidth="1"/>
    <col min="8964" max="9217" width="9.140625" style="271"/>
    <col min="9218" max="9218" width="21.7109375" style="271" customWidth="1"/>
    <col min="9219" max="9219" width="57" style="271" customWidth="1"/>
    <col min="9220" max="9473" width="9.140625" style="271"/>
    <col min="9474" max="9474" width="21.7109375" style="271" customWidth="1"/>
    <col min="9475" max="9475" width="57" style="271" customWidth="1"/>
    <col min="9476" max="9729" width="9.140625" style="271"/>
    <col min="9730" max="9730" width="21.7109375" style="271" customWidth="1"/>
    <col min="9731" max="9731" width="57" style="271" customWidth="1"/>
    <col min="9732" max="9985" width="9.140625" style="271"/>
    <col min="9986" max="9986" width="21.7109375" style="271" customWidth="1"/>
    <col min="9987" max="9987" width="57" style="271" customWidth="1"/>
    <col min="9988" max="10241" width="9.140625" style="271"/>
    <col min="10242" max="10242" width="21.7109375" style="271" customWidth="1"/>
    <col min="10243" max="10243" width="57" style="271" customWidth="1"/>
    <col min="10244" max="10497" width="9.140625" style="271"/>
    <col min="10498" max="10498" width="21.7109375" style="271" customWidth="1"/>
    <col min="10499" max="10499" width="57" style="271" customWidth="1"/>
    <col min="10500" max="10753" width="9.140625" style="271"/>
    <col min="10754" max="10754" width="21.7109375" style="271" customWidth="1"/>
    <col min="10755" max="10755" width="57" style="271" customWidth="1"/>
    <col min="10756" max="11009" width="9.140625" style="271"/>
    <col min="11010" max="11010" width="21.7109375" style="271" customWidth="1"/>
    <col min="11011" max="11011" width="57" style="271" customWidth="1"/>
    <col min="11012" max="11265" width="9.140625" style="271"/>
    <col min="11266" max="11266" width="21.7109375" style="271" customWidth="1"/>
    <col min="11267" max="11267" width="57" style="271" customWidth="1"/>
    <col min="11268" max="11521" width="9.140625" style="271"/>
    <col min="11522" max="11522" width="21.7109375" style="271" customWidth="1"/>
    <col min="11523" max="11523" width="57" style="271" customWidth="1"/>
    <col min="11524" max="11777" width="9.140625" style="271"/>
    <col min="11778" max="11778" width="21.7109375" style="271" customWidth="1"/>
    <col min="11779" max="11779" width="57" style="271" customWidth="1"/>
    <col min="11780" max="12033" width="9.140625" style="271"/>
    <col min="12034" max="12034" width="21.7109375" style="271" customWidth="1"/>
    <col min="12035" max="12035" width="57" style="271" customWidth="1"/>
    <col min="12036" max="12289" width="9.140625" style="271"/>
    <col min="12290" max="12290" width="21.7109375" style="271" customWidth="1"/>
    <col min="12291" max="12291" width="57" style="271" customWidth="1"/>
    <col min="12292" max="12545" width="9.140625" style="271"/>
    <col min="12546" max="12546" width="21.7109375" style="271" customWidth="1"/>
    <col min="12547" max="12547" width="57" style="271" customWidth="1"/>
    <col min="12548" max="12801" width="9.140625" style="271"/>
    <col min="12802" max="12802" width="21.7109375" style="271" customWidth="1"/>
    <col min="12803" max="12803" width="57" style="271" customWidth="1"/>
    <col min="12804" max="13057" width="9.140625" style="271"/>
    <col min="13058" max="13058" width="21.7109375" style="271" customWidth="1"/>
    <col min="13059" max="13059" width="57" style="271" customWidth="1"/>
    <col min="13060" max="13313" width="9.140625" style="271"/>
    <col min="13314" max="13314" width="21.7109375" style="271" customWidth="1"/>
    <col min="13315" max="13315" width="57" style="271" customWidth="1"/>
    <col min="13316" max="13569" width="9.140625" style="271"/>
    <col min="13570" max="13570" width="21.7109375" style="271" customWidth="1"/>
    <col min="13571" max="13571" width="57" style="271" customWidth="1"/>
    <col min="13572" max="13825" width="9.140625" style="271"/>
    <col min="13826" max="13826" width="21.7109375" style="271" customWidth="1"/>
    <col min="13827" max="13827" width="57" style="271" customWidth="1"/>
    <col min="13828" max="14081" width="9.140625" style="271"/>
    <col min="14082" max="14082" width="21.7109375" style="271" customWidth="1"/>
    <col min="14083" max="14083" width="57" style="271" customWidth="1"/>
    <col min="14084" max="14337" width="9.140625" style="271"/>
    <col min="14338" max="14338" width="21.7109375" style="271" customWidth="1"/>
    <col min="14339" max="14339" width="57" style="271" customWidth="1"/>
    <col min="14340" max="14593" width="9.140625" style="271"/>
    <col min="14594" max="14594" width="21.7109375" style="271" customWidth="1"/>
    <col min="14595" max="14595" width="57" style="271" customWidth="1"/>
    <col min="14596" max="14849" width="9.140625" style="271"/>
    <col min="14850" max="14850" width="21.7109375" style="271" customWidth="1"/>
    <col min="14851" max="14851" width="57" style="271" customWidth="1"/>
    <col min="14852" max="15105" width="9.140625" style="271"/>
    <col min="15106" max="15106" width="21.7109375" style="271" customWidth="1"/>
    <col min="15107" max="15107" width="57" style="271" customWidth="1"/>
    <col min="15108" max="15361" width="9.140625" style="271"/>
    <col min="15362" max="15362" width="21.7109375" style="271" customWidth="1"/>
    <col min="15363" max="15363" width="57" style="271" customWidth="1"/>
    <col min="15364" max="15617" width="9.140625" style="271"/>
    <col min="15618" max="15618" width="21.7109375" style="271" customWidth="1"/>
    <col min="15619" max="15619" width="57" style="271" customWidth="1"/>
    <col min="15620" max="15873" width="9.140625" style="271"/>
    <col min="15874" max="15874" width="21.7109375" style="271" customWidth="1"/>
    <col min="15875" max="15875" width="57" style="271" customWidth="1"/>
    <col min="15876" max="16129" width="9.140625" style="271"/>
    <col min="16130" max="16130" width="21.7109375" style="271" customWidth="1"/>
    <col min="16131" max="16131" width="57" style="271" customWidth="1"/>
    <col min="16132" max="16384" width="9.140625" style="271"/>
  </cols>
  <sheetData>
    <row r="1" spans="1:3" ht="20.25" x14ac:dyDescent="0.25">
      <c r="A1" s="705" t="s">
        <v>139</v>
      </c>
      <c r="B1" s="705"/>
      <c r="C1" s="705"/>
    </row>
    <row r="2" spans="1:3" s="174" customFormat="1" x14ac:dyDescent="0.2"/>
    <row r="3" spans="1:3" s="174" customFormat="1" ht="20.25" x14ac:dyDescent="0.2">
      <c r="A3" s="705" t="s">
        <v>140</v>
      </c>
      <c r="B3" s="705"/>
      <c r="C3" s="705"/>
    </row>
    <row r="4" spans="1:3" ht="32.25" customHeight="1" thickBot="1" x14ac:dyDescent="0.3"/>
    <row r="5" spans="1:3" s="275" customFormat="1" ht="18" customHeight="1" thickBot="1" x14ac:dyDescent="0.3">
      <c r="A5" s="272" t="s">
        <v>141</v>
      </c>
      <c r="B5" s="273" t="s">
        <v>142</v>
      </c>
      <c r="C5" s="274" t="s">
        <v>143</v>
      </c>
    </row>
    <row r="6" spans="1:3" ht="18" customHeight="1" x14ac:dyDescent="0.25">
      <c r="A6" s="276">
        <v>11000</v>
      </c>
      <c r="B6" s="277" t="s">
        <v>144</v>
      </c>
      <c r="C6" s="278" t="s">
        <v>90</v>
      </c>
    </row>
    <row r="7" spans="1:3" ht="18" customHeight="1" x14ac:dyDescent="0.25">
      <c r="A7" s="279">
        <v>12000</v>
      </c>
      <c r="B7" s="280" t="s">
        <v>145</v>
      </c>
      <c r="C7" s="281" t="s">
        <v>55</v>
      </c>
    </row>
    <row r="8" spans="1:3" ht="18" customHeight="1" x14ac:dyDescent="0.25">
      <c r="A8" s="279">
        <v>13000</v>
      </c>
      <c r="B8" s="280" t="s">
        <v>146</v>
      </c>
      <c r="C8" s="281" t="s">
        <v>89</v>
      </c>
    </row>
    <row r="9" spans="1:3" ht="18" customHeight="1" x14ac:dyDescent="0.25">
      <c r="A9" s="279">
        <v>14000</v>
      </c>
      <c r="B9" s="280" t="s">
        <v>147</v>
      </c>
      <c r="C9" s="280" t="s">
        <v>57</v>
      </c>
    </row>
    <row r="10" spans="1:3" ht="18" customHeight="1" x14ac:dyDescent="0.25">
      <c r="A10" s="279">
        <v>15000</v>
      </c>
      <c r="B10" s="280" t="s">
        <v>148</v>
      </c>
      <c r="C10" s="280" t="s">
        <v>58</v>
      </c>
    </row>
    <row r="11" spans="1:3" ht="18" customHeight="1" x14ac:dyDescent="0.25">
      <c r="A11" s="279">
        <v>16000</v>
      </c>
      <c r="B11" s="280" t="s">
        <v>149</v>
      </c>
      <c r="C11" s="280" t="s">
        <v>59</v>
      </c>
    </row>
    <row r="12" spans="1:3" ht="18" customHeight="1" x14ac:dyDescent="0.25">
      <c r="A12" s="279">
        <v>17000</v>
      </c>
      <c r="B12" s="280" t="s">
        <v>150</v>
      </c>
      <c r="C12" s="280" t="s">
        <v>60</v>
      </c>
    </row>
    <row r="13" spans="1:3" ht="18" customHeight="1" x14ac:dyDescent="0.25">
      <c r="A13" s="279">
        <v>18000</v>
      </c>
      <c r="B13" s="280" t="s">
        <v>151</v>
      </c>
      <c r="C13" s="280" t="s">
        <v>61</v>
      </c>
    </row>
    <row r="14" spans="1:3" ht="18" customHeight="1" x14ac:dyDescent="0.25">
      <c r="A14" s="279">
        <v>19000</v>
      </c>
      <c r="B14" s="280" t="s">
        <v>152</v>
      </c>
      <c r="C14" s="280" t="s">
        <v>62</v>
      </c>
    </row>
    <row r="15" spans="1:3" ht="18" customHeight="1" x14ac:dyDescent="0.25">
      <c r="A15" s="279">
        <v>21000</v>
      </c>
      <c r="B15" s="280" t="s">
        <v>153</v>
      </c>
      <c r="C15" s="280" t="s">
        <v>63</v>
      </c>
    </row>
    <row r="16" spans="1:3" ht="18" customHeight="1" x14ac:dyDescent="0.25">
      <c r="A16" s="279">
        <v>22000</v>
      </c>
      <c r="B16" s="280" t="s">
        <v>154</v>
      </c>
      <c r="C16" s="280" t="s">
        <v>87</v>
      </c>
    </row>
    <row r="17" spans="1:3" ht="18" customHeight="1" x14ac:dyDescent="0.25">
      <c r="A17" s="279">
        <v>23000</v>
      </c>
      <c r="B17" s="280" t="s">
        <v>155</v>
      </c>
      <c r="C17" s="281" t="s">
        <v>65</v>
      </c>
    </row>
    <row r="18" spans="1:3" ht="18" customHeight="1" x14ac:dyDescent="0.25">
      <c r="A18" s="279">
        <v>24000</v>
      </c>
      <c r="B18" s="280" t="s">
        <v>156</v>
      </c>
      <c r="C18" s="281" t="s">
        <v>66</v>
      </c>
    </row>
    <row r="19" spans="1:3" ht="18" customHeight="1" x14ac:dyDescent="0.25">
      <c r="A19" s="279">
        <v>25000</v>
      </c>
      <c r="B19" s="280" t="s">
        <v>157</v>
      </c>
      <c r="C19" s="281" t="s">
        <v>67</v>
      </c>
    </row>
    <row r="20" spans="1:3" ht="18" customHeight="1" x14ac:dyDescent="0.25">
      <c r="A20" s="279">
        <v>26000</v>
      </c>
      <c r="B20" s="280" t="s">
        <v>158</v>
      </c>
      <c r="C20" s="281" t="s">
        <v>68</v>
      </c>
    </row>
    <row r="21" spans="1:3" ht="18" customHeight="1" x14ac:dyDescent="0.25">
      <c r="A21" s="279">
        <v>27000</v>
      </c>
      <c r="B21" s="280" t="s">
        <v>159</v>
      </c>
      <c r="C21" s="281" t="s">
        <v>86</v>
      </c>
    </row>
    <row r="22" spans="1:3" ht="18" customHeight="1" x14ac:dyDescent="0.25">
      <c r="A22" s="279">
        <v>28000</v>
      </c>
      <c r="B22" s="280" t="s">
        <v>160</v>
      </c>
      <c r="C22" s="281" t="s">
        <v>70</v>
      </c>
    </row>
    <row r="23" spans="1:3" ht="18" customHeight="1" x14ac:dyDescent="0.25">
      <c r="A23" s="279">
        <v>31000</v>
      </c>
      <c r="B23" s="280" t="s">
        <v>161</v>
      </c>
      <c r="C23" s="281" t="s">
        <v>71</v>
      </c>
    </row>
    <row r="24" spans="1:3" ht="18" customHeight="1" x14ac:dyDescent="0.25">
      <c r="A24" s="279">
        <v>41000</v>
      </c>
      <c r="B24" s="280" t="s">
        <v>162</v>
      </c>
      <c r="C24" s="281" t="s">
        <v>72</v>
      </c>
    </row>
    <row r="25" spans="1:3" ht="18" customHeight="1" x14ac:dyDescent="0.25">
      <c r="A25" s="279">
        <v>43000</v>
      </c>
      <c r="B25" s="280" t="s">
        <v>163</v>
      </c>
      <c r="C25" s="281" t="s">
        <v>73</v>
      </c>
    </row>
    <row r="26" spans="1:3" ht="18" customHeight="1" x14ac:dyDescent="0.25">
      <c r="A26" s="279">
        <v>51000</v>
      </c>
      <c r="B26" s="280" t="s">
        <v>164</v>
      </c>
      <c r="C26" s="281" t="s">
        <v>74</v>
      </c>
    </row>
    <row r="27" spans="1:3" ht="18" customHeight="1" x14ac:dyDescent="0.25">
      <c r="A27" s="279">
        <v>52000</v>
      </c>
      <c r="B27" s="280" t="s">
        <v>165</v>
      </c>
      <c r="C27" s="281" t="s">
        <v>75</v>
      </c>
    </row>
    <row r="28" spans="1:3" ht="18" customHeight="1" x14ac:dyDescent="0.25">
      <c r="A28" s="279">
        <v>53000</v>
      </c>
      <c r="B28" s="280" t="s">
        <v>257</v>
      </c>
      <c r="C28" s="281" t="s">
        <v>76</v>
      </c>
    </row>
    <row r="29" spans="1:3" ht="18" customHeight="1" x14ac:dyDescent="0.25">
      <c r="A29" s="279">
        <v>54000</v>
      </c>
      <c r="B29" s="280" t="s">
        <v>166</v>
      </c>
      <c r="C29" s="281" t="s">
        <v>85</v>
      </c>
    </row>
    <row r="30" spans="1:3" ht="18" customHeight="1" x14ac:dyDescent="0.25">
      <c r="A30" s="279">
        <v>55000</v>
      </c>
      <c r="B30" s="280" t="s">
        <v>258</v>
      </c>
      <c r="C30" s="281" t="s">
        <v>78</v>
      </c>
    </row>
    <row r="31" spans="1:3" ht="18" customHeight="1" thickBot="1" x14ac:dyDescent="0.3">
      <c r="A31" s="282">
        <v>56000</v>
      </c>
      <c r="B31" s="283" t="s">
        <v>167</v>
      </c>
      <c r="C31" s="284" t="s">
        <v>84</v>
      </c>
    </row>
  </sheetData>
  <mergeCells count="2">
    <mergeCell ref="A1:C1"/>
    <mergeCell ref="A3:C3"/>
  </mergeCells>
  <pageMargins left="0.70866141732283472" right="0.70866141732283472" top="0.78740157480314965" bottom="0.78740157480314965" header="0.31496062992125984" footer="0.31496062992125984"/>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vt:i4>
      </vt:variant>
    </vt:vector>
  </HeadingPairs>
  <TitlesOfParts>
    <vt:vector size="8" baseType="lpstr">
      <vt:lpstr>C.I.1 1</vt:lpstr>
      <vt:lpstr>C.I.1 2</vt:lpstr>
      <vt:lpstr>C.I.1 3</vt:lpstr>
      <vt:lpstr>C.I.1 4</vt:lpstr>
      <vt:lpstr>C.I.1 5</vt:lpstr>
      <vt:lpstr>C.I.1 6</vt:lpstr>
      <vt:lpstr>zkratky VŠ</vt:lpstr>
      <vt:lpstr>'C.I.1 2'!Oblast_tisku</vt:lpstr>
    </vt:vector>
  </TitlesOfParts>
  <Company>MSMT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Kocmanová Šárka</dc:creator>
  <cp:lastModifiedBy>Lukešová Olga</cp:lastModifiedBy>
  <cp:lastPrinted>2020-06-10T08:52:57Z</cp:lastPrinted>
  <dcterms:created xsi:type="dcterms:W3CDTF">2018-01-23T08:58:21Z</dcterms:created>
  <dcterms:modified xsi:type="dcterms:W3CDTF">2020-06-25T13:06:30Z</dcterms:modified>
</cp:coreProperties>
</file>