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Sekce_I\10_odbor\100_oddělení\Jurková\2020\Materiály odboru\PV\23176_Kniha 2020\tabulky kniha 2020\"/>
    </mc:Choice>
  </mc:AlternateContent>
  <bookViews>
    <workbookView xWindow="0" yWindow="0" windowWidth="18870" windowHeight="7815" activeTab="3"/>
  </bookViews>
  <sheets>
    <sheet name="C.VI.1" sheetId="1" r:id="rId1"/>
    <sheet name="C.VI.1a" sheetId="2" r:id="rId2"/>
    <sheet name="C.VI.1b" sheetId="3" r:id="rId3"/>
    <sheet name="C.VI.1c" sheetId="6" r:id="rId4"/>
    <sheet name="C.VI.1.d" sheetId="4" r:id="rId5"/>
    <sheet name="C.VI.1e" sheetId="10" r:id="rId6"/>
    <sheet name="C.VI.2" sheetId="7" r:id="rId7"/>
    <sheet name="C.VI.3" sheetId="9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9" l="1"/>
  <c r="M32" i="9" s="1"/>
  <c r="L31" i="9"/>
  <c r="D31" i="9"/>
  <c r="M31" i="9" s="1"/>
  <c r="L30" i="9"/>
  <c r="D30" i="9"/>
  <c r="L29" i="9"/>
  <c r="D29" i="9"/>
  <c r="M29" i="9" s="1"/>
  <c r="C29" i="9"/>
  <c r="B29" i="9"/>
  <c r="L28" i="9"/>
  <c r="D28" i="9"/>
  <c r="M28" i="9" s="1"/>
  <c r="L27" i="9"/>
  <c r="D27" i="9"/>
  <c r="L26" i="9"/>
  <c r="D26" i="9"/>
  <c r="M26" i="9" s="1"/>
  <c r="L25" i="9"/>
  <c r="D25" i="9"/>
  <c r="L24" i="9"/>
  <c r="D24" i="9"/>
  <c r="M24" i="9" s="1"/>
  <c r="L23" i="9"/>
  <c r="D23" i="9"/>
  <c r="M22" i="9"/>
  <c r="M21" i="9"/>
  <c r="L21" i="9"/>
  <c r="L20" i="9"/>
  <c r="M20" i="9" s="1"/>
  <c r="L19" i="9"/>
  <c r="M19" i="9" s="1"/>
  <c r="L18" i="9"/>
  <c r="D18" i="9"/>
  <c r="L17" i="9"/>
  <c r="D17" i="9"/>
  <c r="M17" i="9" s="1"/>
  <c r="L16" i="9"/>
  <c r="D16" i="9"/>
  <c r="M16" i="9" s="1"/>
  <c r="M15" i="9"/>
  <c r="L15" i="9"/>
  <c r="D15" i="9"/>
  <c r="L14" i="9"/>
  <c r="D14" i="9"/>
  <c r="M14" i="9" s="1"/>
  <c r="L13" i="9"/>
  <c r="C13" i="9"/>
  <c r="B13" i="9"/>
  <c r="L11" i="9"/>
  <c r="M11" i="9" s="1"/>
  <c r="R25" i="7"/>
  <c r="T25" i="7" s="1"/>
  <c r="R24" i="7"/>
  <c r="S24" i="7" s="1"/>
  <c r="R23" i="7"/>
  <c r="T23" i="7" s="1"/>
  <c r="R22" i="7"/>
  <c r="S22" i="7" s="1"/>
  <c r="R21" i="7"/>
  <c r="T21" i="7" s="1"/>
  <c r="Q20" i="7"/>
  <c r="R20" i="7" s="1"/>
  <c r="R19" i="7"/>
  <c r="S19" i="7" s="1"/>
  <c r="R18" i="7"/>
  <c r="T18" i="7" s="1"/>
  <c r="R17" i="7"/>
  <c r="T17" i="7" s="1"/>
  <c r="R16" i="7"/>
  <c r="T16" i="7" s="1"/>
  <c r="R15" i="7"/>
  <c r="S15" i="7" s="1"/>
  <c r="T14" i="7"/>
  <c r="S14" i="7"/>
  <c r="R14" i="7"/>
  <c r="R12" i="7"/>
  <c r="T12" i="7" s="1"/>
  <c r="R11" i="7"/>
  <c r="T11" i="7" s="1"/>
  <c r="T9" i="7"/>
  <c r="R9" i="7"/>
  <c r="S9" i="7" s="1"/>
  <c r="L40" i="10"/>
  <c r="L39" i="10"/>
  <c r="L38" i="10"/>
  <c r="L37" i="10"/>
  <c r="L36" i="10"/>
  <c r="L35" i="10"/>
  <c r="L34" i="10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L6" i="10"/>
  <c r="L5" i="10"/>
  <c r="L10" i="4"/>
  <c r="J10" i="4"/>
  <c r="I10" i="4"/>
  <c r="H10" i="4"/>
  <c r="G10" i="4"/>
  <c r="F10" i="4"/>
  <c r="E10" i="4"/>
  <c r="D9" i="4"/>
  <c r="C9" i="4" s="1"/>
  <c r="K9" i="4" s="1"/>
  <c r="D8" i="4"/>
  <c r="L27" i="6"/>
  <c r="I27" i="6"/>
  <c r="H27" i="6"/>
  <c r="G27" i="6"/>
  <c r="F27" i="6"/>
  <c r="E27" i="6"/>
  <c r="D26" i="6"/>
  <c r="C26" i="6" s="1"/>
  <c r="K26" i="6" s="1"/>
  <c r="L25" i="6"/>
  <c r="I25" i="6"/>
  <c r="H25" i="6"/>
  <c r="G25" i="6"/>
  <c r="F25" i="6"/>
  <c r="E25" i="6"/>
  <c r="D25" i="6" s="1"/>
  <c r="D24" i="6"/>
  <c r="C24" i="6" s="1"/>
  <c r="K24" i="6" s="1"/>
  <c r="L23" i="6"/>
  <c r="J23" i="6"/>
  <c r="I23" i="6"/>
  <c r="H23" i="6"/>
  <c r="G23" i="6"/>
  <c r="F23" i="6"/>
  <c r="E23" i="6"/>
  <c r="D22" i="6"/>
  <c r="C22" i="6"/>
  <c r="K22" i="6" s="1"/>
  <c r="D21" i="6"/>
  <c r="C21" i="6" s="1"/>
  <c r="K21" i="6" s="1"/>
  <c r="D20" i="6"/>
  <c r="C20" i="6" s="1"/>
  <c r="K20" i="6" s="1"/>
  <c r="D19" i="6"/>
  <c r="C19" i="6"/>
  <c r="K19" i="6" s="1"/>
  <c r="D18" i="6"/>
  <c r="C18" i="6" s="1"/>
  <c r="K18" i="6" s="1"/>
  <c r="D17" i="6"/>
  <c r="C17" i="6" s="1"/>
  <c r="K17" i="6" s="1"/>
  <c r="D16" i="6"/>
  <c r="C16" i="6" s="1"/>
  <c r="K16" i="6" s="1"/>
  <c r="L15" i="6"/>
  <c r="J15" i="6"/>
  <c r="I15" i="6"/>
  <c r="H15" i="6"/>
  <c r="G15" i="6"/>
  <c r="F15" i="6"/>
  <c r="E15" i="6"/>
  <c r="D15" i="6" s="1"/>
  <c r="D14" i="6"/>
  <c r="C14" i="6" s="1"/>
  <c r="K14" i="6" s="1"/>
  <c r="D13" i="6"/>
  <c r="C13" i="6" s="1"/>
  <c r="K13" i="6" s="1"/>
  <c r="D12" i="6"/>
  <c r="C12" i="6" s="1"/>
  <c r="K12" i="6" s="1"/>
  <c r="D11" i="6"/>
  <c r="C11" i="6" s="1"/>
  <c r="K11" i="6" s="1"/>
  <c r="L10" i="6"/>
  <c r="J10" i="6"/>
  <c r="I10" i="6"/>
  <c r="H10" i="6"/>
  <c r="G10" i="6"/>
  <c r="F10" i="6"/>
  <c r="E10" i="6"/>
  <c r="D10" i="6" s="1"/>
  <c r="C10" i="6" s="1"/>
  <c r="K10" i="6" s="1"/>
  <c r="D9" i="6"/>
  <c r="C9" i="6"/>
  <c r="K9" i="6" s="1"/>
  <c r="D8" i="6"/>
  <c r="C8" i="6" s="1"/>
  <c r="K8" i="6" s="1"/>
  <c r="J24" i="3"/>
  <c r="H24" i="3"/>
  <c r="G24" i="3"/>
  <c r="F24" i="3"/>
  <c r="C24" i="3"/>
  <c r="E23" i="3"/>
  <c r="D23" i="3" s="1"/>
  <c r="B23" i="3" s="1"/>
  <c r="E22" i="3"/>
  <c r="D22" i="3"/>
  <c r="B22" i="3"/>
  <c r="E21" i="3"/>
  <c r="D21" i="3" s="1"/>
  <c r="B21" i="3" s="1"/>
  <c r="E20" i="3"/>
  <c r="D20" i="3" s="1"/>
  <c r="B20" i="3" s="1"/>
  <c r="I19" i="3"/>
  <c r="I24" i="3" s="1"/>
  <c r="E19" i="3"/>
  <c r="J16" i="3"/>
  <c r="I16" i="3"/>
  <c r="H16" i="3"/>
  <c r="G16" i="3"/>
  <c r="F16" i="3"/>
  <c r="F26" i="3" s="1"/>
  <c r="C16" i="3"/>
  <c r="E15" i="3"/>
  <c r="D15" i="3" s="1"/>
  <c r="B15" i="3" s="1"/>
  <c r="E14" i="3"/>
  <c r="D14" i="3" s="1"/>
  <c r="B14" i="3" s="1"/>
  <c r="E13" i="3"/>
  <c r="D13" i="3"/>
  <c r="B13" i="3" s="1"/>
  <c r="E12" i="3"/>
  <c r="D12" i="3" s="1"/>
  <c r="B12" i="3" s="1"/>
  <c r="E11" i="3"/>
  <c r="D11" i="3" s="1"/>
  <c r="B11" i="3" s="1"/>
  <c r="E10" i="3"/>
  <c r="D10" i="3" s="1"/>
  <c r="B10" i="3" s="1"/>
  <c r="E9" i="3"/>
  <c r="D9" i="3" s="1"/>
  <c r="B9" i="3" s="1"/>
  <c r="J71" i="2"/>
  <c r="I71" i="2"/>
  <c r="F71" i="2"/>
  <c r="E71" i="2"/>
  <c r="D70" i="2"/>
  <c r="C70" i="2" s="1"/>
  <c r="H69" i="2"/>
  <c r="H71" i="2" s="1"/>
  <c r="G69" i="2"/>
  <c r="G71" i="2" s="1"/>
  <c r="D69" i="2"/>
  <c r="D65" i="2"/>
  <c r="C65" i="2" s="1"/>
  <c r="J63" i="2"/>
  <c r="F63" i="2"/>
  <c r="E63" i="2"/>
  <c r="H62" i="2"/>
  <c r="G62" i="2"/>
  <c r="D62" i="2"/>
  <c r="H61" i="2"/>
  <c r="G61" i="2"/>
  <c r="D61" i="2"/>
  <c r="C61" i="2" s="1"/>
  <c r="H60" i="2"/>
  <c r="G60" i="2"/>
  <c r="D60" i="2"/>
  <c r="C60" i="2" s="1"/>
  <c r="H59" i="2"/>
  <c r="G59" i="2"/>
  <c r="D59" i="2"/>
  <c r="I58" i="2"/>
  <c r="I63" i="2" s="1"/>
  <c r="H58" i="2"/>
  <c r="C58" i="2" s="1"/>
  <c r="G58" i="2"/>
  <c r="D58" i="2"/>
  <c r="H57" i="2"/>
  <c r="C57" i="2" s="1"/>
  <c r="G57" i="2"/>
  <c r="D57" i="2"/>
  <c r="H56" i="2"/>
  <c r="C56" i="2" s="1"/>
  <c r="G56" i="2"/>
  <c r="D56" i="2"/>
  <c r="H55" i="2"/>
  <c r="C55" i="2" s="1"/>
  <c r="G55" i="2"/>
  <c r="D55" i="2"/>
  <c r="H54" i="2"/>
  <c r="C54" i="2" s="1"/>
  <c r="G54" i="2"/>
  <c r="D54" i="2"/>
  <c r="H53" i="2"/>
  <c r="C53" i="2" s="1"/>
  <c r="G53" i="2"/>
  <c r="D53" i="2"/>
  <c r="J52" i="2"/>
  <c r="G52" i="2"/>
  <c r="F52" i="2"/>
  <c r="E52" i="2"/>
  <c r="I49" i="2"/>
  <c r="H49" i="2"/>
  <c r="G49" i="2"/>
  <c r="D49" i="2"/>
  <c r="I47" i="2"/>
  <c r="F47" i="2"/>
  <c r="E47" i="2"/>
  <c r="D47" i="2" s="1"/>
  <c r="J46" i="2"/>
  <c r="J47" i="2" s="1"/>
  <c r="H46" i="2"/>
  <c r="G46" i="2"/>
  <c r="D46" i="2"/>
  <c r="H45" i="2"/>
  <c r="H47" i="2" s="1"/>
  <c r="G45" i="2"/>
  <c r="C45" i="2" s="1"/>
  <c r="D45" i="2"/>
  <c r="H44" i="2"/>
  <c r="G44" i="2"/>
  <c r="D44" i="2"/>
  <c r="H43" i="2"/>
  <c r="G43" i="2"/>
  <c r="D43" i="2"/>
  <c r="J39" i="2"/>
  <c r="F39" i="2"/>
  <c r="E39" i="2"/>
  <c r="H38" i="2"/>
  <c r="G38" i="2"/>
  <c r="D38" i="2"/>
  <c r="H37" i="2"/>
  <c r="G37" i="2"/>
  <c r="C37" i="2" s="1"/>
  <c r="D37" i="2"/>
  <c r="H36" i="2"/>
  <c r="G36" i="2"/>
  <c r="D36" i="2"/>
  <c r="H35" i="2"/>
  <c r="G35" i="2"/>
  <c r="D35" i="2"/>
  <c r="I34" i="2"/>
  <c r="I39" i="2" s="1"/>
  <c r="H34" i="2"/>
  <c r="G34" i="2"/>
  <c r="D34" i="2"/>
  <c r="H33" i="2"/>
  <c r="G33" i="2"/>
  <c r="D33" i="2"/>
  <c r="H32" i="2"/>
  <c r="G32" i="2"/>
  <c r="D32" i="2"/>
  <c r="H31" i="2"/>
  <c r="G31" i="2"/>
  <c r="D31" i="2"/>
  <c r="C31" i="2" s="1"/>
  <c r="H30" i="2"/>
  <c r="G30" i="2"/>
  <c r="D30" i="2"/>
  <c r="C30" i="2" s="1"/>
  <c r="H29" i="2"/>
  <c r="G29" i="2"/>
  <c r="D29" i="2"/>
  <c r="H28" i="2"/>
  <c r="D28" i="2"/>
  <c r="H27" i="2"/>
  <c r="D27" i="2"/>
  <c r="H26" i="2"/>
  <c r="D26" i="2"/>
  <c r="C26" i="2" s="1"/>
  <c r="H25" i="2"/>
  <c r="D25" i="2"/>
  <c r="C25" i="2" s="1"/>
  <c r="H24" i="2"/>
  <c r="C24" i="2" s="1"/>
  <c r="D24" i="2"/>
  <c r="H23" i="2"/>
  <c r="D23" i="2"/>
  <c r="C23" i="2" s="1"/>
  <c r="H22" i="2"/>
  <c r="D22" i="2"/>
  <c r="C22" i="2" s="1"/>
  <c r="H21" i="2"/>
  <c r="G21" i="2"/>
  <c r="G39" i="2" s="1"/>
  <c r="D21" i="2"/>
  <c r="C21" i="2" s="1"/>
  <c r="H17" i="2"/>
  <c r="C17" i="2" s="1"/>
  <c r="G17" i="2"/>
  <c r="D17" i="2"/>
  <c r="H16" i="2"/>
  <c r="C16" i="2" s="1"/>
  <c r="G16" i="2"/>
  <c r="D16" i="2"/>
  <c r="H15" i="2"/>
  <c r="C15" i="2" s="1"/>
  <c r="G15" i="2"/>
  <c r="D15" i="2"/>
  <c r="I14" i="2"/>
  <c r="H14" i="2"/>
  <c r="G14" i="2"/>
  <c r="D14" i="2"/>
  <c r="J13" i="2"/>
  <c r="I13" i="2"/>
  <c r="E13" i="2"/>
  <c r="G13" i="2" s="1"/>
  <c r="I12" i="2"/>
  <c r="I18" i="2" s="1"/>
  <c r="I64" i="2" s="1"/>
  <c r="I66" i="2" s="1"/>
  <c r="H12" i="2"/>
  <c r="G12" i="2"/>
  <c r="D12" i="2"/>
  <c r="J11" i="2"/>
  <c r="J18" i="2" s="1"/>
  <c r="J64" i="2" s="1"/>
  <c r="J66" i="2" s="1"/>
  <c r="F11" i="2"/>
  <c r="F18" i="2" s="1"/>
  <c r="E11" i="2"/>
  <c r="E18" i="2" s="1"/>
  <c r="E64" i="2" s="1"/>
  <c r="E66" i="2" s="1"/>
  <c r="N24" i="1"/>
  <c r="O24" i="1" s="1"/>
  <c r="D24" i="1"/>
  <c r="E24" i="1" s="1"/>
  <c r="N23" i="1"/>
  <c r="O23" i="1" s="1"/>
  <c r="D23" i="1"/>
  <c r="E23" i="1" s="1"/>
  <c r="P23" i="1" s="1"/>
  <c r="M22" i="1"/>
  <c r="N22" i="1" s="1"/>
  <c r="O22" i="1" s="1"/>
  <c r="D22" i="1"/>
  <c r="E22" i="1" s="1"/>
  <c r="M21" i="1"/>
  <c r="F21" i="1"/>
  <c r="N21" i="1" s="1"/>
  <c r="O21" i="1" s="1"/>
  <c r="D21" i="1"/>
  <c r="E21" i="1" s="1"/>
  <c r="P21" i="1" s="1"/>
  <c r="N20" i="1"/>
  <c r="O20" i="1" s="1"/>
  <c r="D20" i="1"/>
  <c r="E20" i="1" s="1"/>
  <c r="M19" i="1"/>
  <c r="N19" i="1" s="1"/>
  <c r="O19" i="1" s="1"/>
  <c r="D19" i="1"/>
  <c r="E19" i="1" s="1"/>
  <c r="M18" i="1"/>
  <c r="N18" i="1" s="1"/>
  <c r="O18" i="1" s="1"/>
  <c r="D18" i="1"/>
  <c r="E18" i="1" s="1"/>
  <c r="O17" i="1"/>
  <c r="D17" i="1"/>
  <c r="E17" i="1" s="1"/>
  <c r="P17" i="1" s="1"/>
  <c r="N16" i="1"/>
  <c r="C16" i="1"/>
  <c r="D16" i="1" s="1"/>
  <c r="E16" i="1" s="1"/>
  <c r="J15" i="1"/>
  <c r="N15" i="1" s="1"/>
  <c r="O15" i="1" s="1"/>
  <c r="D15" i="1"/>
  <c r="E15" i="1" s="1"/>
  <c r="M14" i="1"/>
  <c r="M11" i="1" s="1"/>
  <c r="M9" i="1" s="1"/>
  <c r="J14" i="1"/>
  <c r="D14" i="1"/>
  <c r="E14" i="1" s="1"/>
  <c r="N13" i="1"/>
  <c r="O13" i="1" s="1"/>
  <c r="D13" i="1"/>
  <c r="E13" i="1" s="1"/>
  <c r="N12" i="1"/>
  <c r="O12" i="1" s="1"/>
  <c r="D12" i="1"/>
  <c r="E12" i="1" s="1"/>
  <c r="P12" i="1" s="1"/>
  <c r="L11" i="1"/>
  <c r="L9" i="1" s="1"/>
  <c r="K11" i="1"/>
  <c r="B11" i="1"/>
  <c r="K9" i="1"/>
  <c r="B9" i="1"/>
  <c r="H63" i="2" l="1"/>
  <c r="C12" i="2"/>
  <c r="C14" i="2"/>
  <c r="H39" i="2"/>
  <c r="C36" i="2"/>
  <c r="C44" i="2"/>
  <c r="C15" i="6"/>
  <c r="K15" i="6" s="1"/>
  <c r="T19" i="7"/>
  <c r="T24" i="7"/>
  <c r="N14" i="1"/>
  <c r="O14" i="1" s="1"/>
  <c r="P16" i="1"/>
  <c r="P18" i="1"/>
  <c r="P20" i="1"/>
  <c r="F64" i="2"/>
  <c r="F66" i="2" s="1"/>
  <c r="H13" i="2"/>
  <c r="C27" i="2"/>
  <c r="C39" i="2" s="1"/>
  <c r="C29" i="2"/>
  <c r="C33" i="2"/>
  <c r="C35" i="2"/>
  <c r="G47" i="2"/>
  <c r="C47" i="2" s="1"/>
  <c r="H52" i="2"/>
  <c r="D63" i="2"/>
  <c r="C69" i="2"/>
  <c r="C26" i="3"/>
  <c r="L28" i="6"/>
  <c r="F28" i="6"/>
  <c r="J28" i="6"/>
  <c r="T15" i="7"/>
  <c r="S18" i="7"/>
  <c r="S23" i="7"/>
  <c r="D13" i="9"/>
  <c r="M13" i="9" s="1"/>
  <c r="M18" i="9"/>
  <c r="M23" i="9"/>
  <c r="M25" i="9"/>
  <c r="P14" i="1"/>
  <c r="C28" i="2"/>
  <c r="C34" i="2"/>
  <c r="I28" i="6"/>
  <c r="P13" i="1"/>
  <c r="P24" i="1"/>
  <c r="G11" i="2"/>
  <c r="D39" i="2"/>
  <c r="C32" i="2"/>
  <c r="C38" i="2"/>
  <c r="C46" i="2"/>
  <c r="C49" i="2"/>
  <c r="D52" i="2"/>
  <c r="I52" i="2"/>
  <c r="G63" i="2"/>
  <c r="C62" i="2"/>
  <c r="J26" i="3"/>
  <c r="G26" i="3"/>
  <c r="E26" i="3" s="1"/>
  <c r="H28" i="6"/>
  <c r="D27" i="6"/>
  <c r="C27" i="6" s="1"/>
  <c r="K27" i="6" s="1"/>
  <c r="M27" i="9"/>
  <c r="M30" i="9"/>
  <c r="S20" i="7"/>
  <c r="T20" i="7"/>
  <c r="S12" i="7"/>
  <c r="S17" i="7"/>
  <c r="S11" i="7"/>
  <c r="S16" i="7"/>
  <c r="S21" i="7"/>
  <c r="T22" i="7"/>
  <c r="S25" i="7"/>
  <c r="H26" i="3"/>
  <c r="D19" i="3"/>
  <c r="D24" i="3" s="1"/>
  <c r="C25" i="6"/>
  <c r="K25" i="6" s="1"/>
  <c r="D23" i="6"/>
  <c r="C23" i="6" s="1"/>
  <c r="K23" i="6" s="1"/>
  <c r="G28" i="6"/>
  <c r="D10" i="4"/>
  <c r="C8" i="4"/>
  <c r="E28" i="6"/>
  <c r="D28" i="6" s="1"/>
  <c r="I26" i="3"/>
  <c r="B16" i="3"/>
  <c r="D16" i="3"/>
  <c r="E16" i="3"/>
  <c r="E24" i="3"/>
  <c r="C71" i="2"/>
  <c r="G18" i="2"/>
  <c r="G64" i="2" s="1"/>
  <c r="G66" i="2" s="1"/>
  <c r="D11" i="2"/>
  <c r="H11" i="2"/>
  <c r="D13" i="2"/>
  <c r="C13" i="2" s="1"/>
  <c r="C59" i="2"/>
  <c r="C63" i="2" s="1"/>
  <c r="C43" i="2"/>
  <c r="D71" i="2"/>
  <c r="N9" i="1"/>
  <c r="N11" i="1"/>
  <c r="O11" i="1" s="1"/>
  <c r="C11" i="1"/>
  <c r="C9" i="1" s="1"/>
  <c r="D9" i="1" s="1"/>
  <c r="E9" i="1" s="1"/>
  <c r="P9" i="1" s="1"/>
  <c r="P15" i="1"/>
  <c r="P19" i="1"/>
  <c r="P22" i="1"/>
  <c r="O16" i="1"/>
  <c r="D11" i="1" l="1"/>
  <c r="E11" i="1" s="1"/>
  <c r="P11" i="1" s="1"/>
  <c r="H18" i="2"/>
  <c r="H64" i="2" s="1"/>
  <c r="H66" i="2" s="1"/>
  <c r="B19" i="3"/>
  <c r="B24" i="3" s="1"/>
  <c r="B26" i="3" s="1"/>
  <c r="C28" i="6"/>
  <c r="C52" i="2"/>
  <c r="K28" i="6"/>
  <c r="D26" i="3"/>
  <c r="K8" i="4"/>
  <c r="K10" i="4" s="1"/>
  <c r="C10" i="4"/>
  <c r="D18" i="2"/>
  <c r="D64" i="2" s="1"/>
  <c r="D66" i="2" s="1"/>
  <c r="C11" i="2"/>
  <c r="C18" i="2" s="1"/>
  <c r="C64" i="2" s="1"/>
  <c r="C66" i="2" s="1"/>
  <c r="O9" i="1"/>
</calcChain>
</file>

<file path=xl/sharedStrings.xml><?xml version="1.0" encoding="utf-8"?>
<sst xmlns="http://schemas.openxmlformats.org/spreadsheetml/2006/main" count="470" uniqueCount="253">
  <si>
    <t>(údaje v Kč mimo počtu zaměstnanců)</t>
  </si>
  <si>
    <t>Kapitola 333 - MŠMT</t>
  </si>
  <si>
    <t>Schv. rozpočet</t>
  </si>
  <si>
    <t>Srovnatelná</t>
  </si>
  <si>
    <t>Vlivy</t>
  </si>
  <si>
    <t>CELKEM</t>
  </si>
  <si>
    <t>základna</t>
  </si>
  <si>
    <t>roku</t>
  </si>
  <si>
    <t>S O U H R N N É    U K A Z A T E L E</t>
  </si>
  <si>
    <t xml:space="preserve">  Výdaje celkem</t>
  </si>
  <si>
    <t>SPECIFICKÉ UKAZATELE -  VÝDAJE CELKEM</t>
  </si>
  <si>
    <t>ostatní výdaje na zabezpečení úkolů resortu (vč. EDS/SMVS):</t>
  </si>
  <si>
    <t xml:space="preserve">                                v tom: společné úkoly</t>
  </si>
  <si>
    <t xml:space="preserve">                                             účelově vymezené úkoly</t>
  </si>
  <si>
    <t xml:space="preserve">                                             OPŘO kmenová činnost</t>
  </si>
  <si>
    <t xml:space="preserve">                                             OPŘO projekty</t>
  </si>
  <si>
    <t xml:space="preserve">                                             OPŘO ostatní</t>
  </si>
  <si>
    <t>PRŮŘEZOVÉ UKAZATELE</t>
  </si>
  <si>
    <t xml:space="preserve">  Ostatní běžné výdaje OSS</t>
  </si>
  <si>
    <t xml:space="preserve">    Limit mzdových nákladů PO (vč. RGŠ ÚSC)</t>
  </si>
  <si>
    <t xml:space="preserve">        v tom: prostředky na platy (vč. RGŠ ÚSC)</t>
  </si>
  <si>
    <t xml:space="preserve">                   ostatní osobní náklady (vč. RGŠ ÚSC)</t>
  </si>
  <si>
    <t xml:space="preserve">    Zákonné odvody pojistného PO (vč. RGŠ ÚSC)</t>
  </si>
  <si>
    <t xml:space="preserve">    Příděl FKSP PO (vč. RGŠ ÚSC)</t>
  </si>
  <si>
    <t xml:space="preserve">    Ostatní běžné výdaje PO (vč. RGŠ ÚSC)</t>
  </si>
  <si>
    <t xml:space="preserve">    Počet zaměstnanců PO (vč. RGŠ ÚSC)</t>
  </si>
  <si>
    <t xml:space="preserve">    Ostatní běžné výdaje mimo ost.běžné výdaje OSS a PO</t>
  </si>
  <si>
    <t>Výdaje vedené v informačním systému programového financování EDS/SMVS celkem</t>
  </si>
  <si>
    <t>v tom</t>
  </si>
  <si>
    <t>Počet</t>
  </si>
  <si>
    <t>celkem</t>
  </si>
  <si>
    <t>Odvody</t>
  </si>
  <si>
    <t>FKSP</t>
  </si>
  <si>
    <t>Ostatní běžné výdaje</t>
  </si>
  <si>
    <t>zaměst.</t>
  </si>
  <si>
    <t>Poznámka</t>
  </si>
  <si>
    <t>1.</t>
  </si>
  <si>
    <t>2.</t>
  </si>
  <si>
    <t>3.</t>
  </si>
  <si>
    <t>4.</t>
  </si>
  <si>
    <t>5.</t>
  </si>
  <si>
    <t>6.</t>
  </si>
  <si>
    <t>7.</t>
  </si>
  <si>
    <t>8.</t>
  </si>
  <si>
    <t>DZS</t>
  </si>
  <si>
    <t>NTK</t>
  </si>
  <si>
    <t>KJWF</t>
  </si>
  <si>
    <t>CZVV</t>
  </si>
  <si>
    <t>PC Český Těšín</t>
  </si>
  <si>
    <t>PC ČT</t>
  </si>
  <si>
    <t>Organizace</t>
  </si>
  <si>
    <t>Pořadí</t>
  </si>
  <si>
    <t>Běžné výdaje celkem</t>
  </si>
  <si>
    <t>Výnosy celkem</t>
  </si>
  <si>
    <t>Příspěvek celkem</t>
  </si>
  <si>
    <t>Počet zaměstnanců</t>
  </si>
  <si>
    <t>Mzdové prostředky</t>
  </si>
  <si>
    <t>platy</t>
  </si>
  <si>
    <t>OON</t>
  </si>
  <si>
    <t>9.</t>
  </si>
  <si>
    <t>10.</t>
  </si>
  <si>
    <t>Záchrana starých tisků a historických školních dokumentů a zařízení, včetně školních pomůcek</t>
  </si>
  <si>
    <t>11.</t>
  </si>
  <si>
    <t>12.</t>
  </si>
  <si>
    <t>15.</t>
  </si>
  <si>
    <t>16.</t>
  </si>
  <si>
    <t>Česko-polská prac.skupina pro učebnice</t>
  </si>
  <si>
    <t>Počet zam.</t>
  </si>
  <si>
    <t>Zajišťování udržitelnosti projektu Kariérové poradenství v podmínkách kurikulární reformy (VIPII-KP)</t>
  </si>
  <si>
    <t>Ukazatele</t>
  </si>
  <si>
    <t xml:space="preserve">NTK </t>
  </si>
  <si>
    <t>Organizce OPŘO celkem</t>
  </si>
  <si>
    <t xml:space="preserve">Náklady celkem </t>
  </si>
  <si>
    <t>KMENOVÁ ČINNOST</t>
  </si>
  <si>
    <t xml:space="preserve">Výnosy celkem </t>
  </si>
  <si>
    <t>MP</t>
  </si>
  <si>
    <t>Odvody zdrav.a soc.</t>
  </si>
  <si>
    <t>Zapojení RF</t>
  </si>
  <si>
    <t>Náklady celkem</t>
  </si>
  <si>
    <t>Účelové úkoly *)</t>
  </si>
  <si>
    <t>*)</t>
  </si>
  <si>
    <t xml:space="preserve">DZS - Evropské školy Brusel a Lucemburk </t>
  </si>
  <si>
    <t xml:space="preserve">                                             státní správa</t>
  </si>
  <si>
    <t xml:space="preserve">  Platy zaměstnanců a ostatní platby za provedenou práci OSS</t>
  </si>
  <si>
    <t xml:space="preserve">                   ostatní platby za provedenou práci OSS</t>
  </si>
  <si>
    <t xml:space="preserve">  Povinné pojistné placené zaměstnavatelem OSS</t>
  </si>
  <si>
    <t xml:space="preserve">  Převod fondu kulturních a sociálních potřeb OSS</t>
  </si>
  <si>
    <t xml:space="preserve">  Platy zaměstnanců ve státní správě</t>
  </si>
  <si>
    <t>(zahraniční rozvojová spolupráce, program podpory vzdělávání v jazycích národnostních menšin a multikulturní výchova, sociální prevence a prevence kriminality,</t>
  </si>
  <si>
    <t xml:space="preserve">           v tom: zahraniční rozvojová spolupráce</t>
  </si>
  <si>
    <t>změna</t>
  </si>
  <si>
    <t xml:space="preserve">        v tom: platy zaměstnanců OSS celkem</t>
  </si>
  <si>
    <t xml:space="preserve">  Limit počtu zaměstnců OSS</t>
  </si>
  <si>
    <t xml:space="preserve">                   Platy zaměstnanců na služebních místech dle zákona o státní službě</t>
  </si>
  <si>
    <t xml:space="preserve">                       v tom: platy zaměstnanců na služebních místech dle zákona o státní službě na MŠMT</t>
  </si>
  <si>
    <t xml:space="preserve">                                 platy zaměstnanců na služebních místech dle zákona o státní službě na ČŠI</t>
  </si>
  <si>
    <t>NPMK</t>
  </si>
  <si>
    <t>z toho zapojení do OON</t>
  </si>
  <si>
    <t xml:space="preserve">platy </t>
  </si>
  <si>
    <t xml:space="preserve">OON </t>
  </si>
  <si>
    <t>Kmenová činnost</t>
  </si>
  <si>
    <t>Sekce I</t>
  </si>
  <si>
    <t>Sekce II</t>
  </si>
  <si>
    <t>EUROPASS</t>
  </si>
  <si>
    <t>Pokusné ověřování Matematika+</t>
  </si>
  <si>
    <t>Evropské školy Brusel a Lucemburk</t>
  </si>
  <si>
    <t xml:space="preserve">Vzdělávací seminář pro české učitele "Jak vyučovat o holocaustu" </t>
  </si>
  <si>
    <t xml:space="preserve">Stipendia v programu AKTION </t>
  </si>
  <si>
    <t xml:space="preserve">Náklady na činnost NK CEEPUS </t>
  </si>
  <si>
    <t>Integrace cizinců</t>
  </si>
  <si>
    <t xml:space="preserve">DZS </t>
  </si>
  <si>
    <t>Prostředky u příkazce svodných rozp.operací</t>
  </si>
  <si>
    <t>Vázaná rezerva</t>
  </si>
  <si>
    <t>ReferNet</t>
  </si>
  <si>
    <t>Nerozepsané prostředky celkem</t>
  </si>
  <si>
    <t xml:space="preserve">Potřeba celkem a návrh finančního zabezpečení </t>
  </si>
  <si>
    <t>Porovnání možností a potřeb, rekapitulace finančního zabezpečení</t>
  </si>
  <si>
    <t xml:space="preserve">                         program podpory vzdělávání  v jazycích národnostních menšin a multikulturní výchova</t>
  </si>
  <si>
    <t xml:space="preserve">                         program sociální prevence a prevence kriminality</t>
  </si>
  <si>
    <t xml:space="preserve">                         program protidrogové politiky</t>
  </si>
  <si>
    <t xml:space="preserve">                         podpora projektů integrace příslušníků romské komunity</t>
  </si>
  <si>
    <t xml:space="preserve">                         zajištění přípravy na krizové situace podle zákona  č. 240/2000 Sb.</t>
  </si>
  <si>
    <t>Pokusné ověřování - vzdělávací programy</t>
  </si>
  <si>
    <t>Study In</t>
  </si>
  <si>
    <t>Název programu</t>
  </si>
  <si>
    <t>Příspěvek na  provoz celkem</t>
  </si>
  <si>
    <t>a</t>
  </si>
  <si>
    <t>P1 - Cestovní náhrady do zahraničí</t>
  </si>
  <si>
    <t>P2 - Účast ČR v síti EUN</t>
  </si>
  <si>
    <t xml:space="preserve">DZS celkem </t>
  </si>
  <si>
    <t xml:space="preserve">NPMK celkem </t>
  </si>
  <si>
    <t>Metodická podpora pro školní psychology a školní speciální pedagogy působící v aktivitě Personální podpora pro MŠ a ZŠ v OP VVV programové období 2014 -2020 (tzv. šablony)</t>
  </si>
  <si>
    <t>Podpora implementace Strategie digitálního vzdělávání do roku 2020</t>
  </si>
  <si>
    <t>Podpora implementace "Koncepce jazykového vzdělávání na léta 2017-2022" a vícejazyčnosti ve školách</t>
  </si>
  <si>
    <t xml:space="preserve">PC ČT celkem </t>
  </si>
  <si>
    <t>Hybridní knihovna</t>
  </si>
  <si>
    <t xml:space="preserve">NTK celkem </t>
  </si>
  <si>
    <t>b</t>
  </si>
  <si>
    <t>Zajištění udržitelnosti IPn NSK2 - Rozvoj a implementace Národní soustavy kvalifikací</t>
  </si>
  <si>
    <t>CELKEM  návrh rozpisu</t>
  </si>
  <si>
    <t>krácení užších provozních výdajů podle MF</t>
  </si>
  <si>
    <t>vlivy do výše</t>
  </si>
  <si>
    <t>střednědobý</t>
  </si>
  <si>
    <t>střednědobého</t>
  </si>
  <si>
    <t>výhled</t>
  </si>
  <si>
    <t>výhledu</t>
  </si>
  <si>
    <t>sníženo o 5 LPZ; OBV vč. konsorciálních poplatků  4 mil. Kč</t>
  </si>
  <si>
    <t>Účelové úkoly</t>
  </si>
  <si>
    <t>Projekt Akcent net (Program INTERREG VA ČR-PR)</t>
  </si>
  <si>
    <t>Zvyšování jazykové kompetence budoucích absolventů na přeshraničním trhu práce (Program INTERREG VA ČR-PR)</t>
  </si>
  <si>
    <t>Celkem</t>
  </si>
  <si>
    <t>Pokračování NSK2 a VIPII-KP požadavek</t>
  </si>
  <si>
    <t>Sekce IV/VI</t>
  </si>
  <si>
    <t>Retrokonverze fondu PK 2321</t>
  </si>
  <si>
    <t>Zpřístupnění Archivu P. Pitra a O. Fierzové v souladu se současnými evropskými trendy sdílení dat v prostředí internetu</t>
  </si>
  <si>
    <t>Podpora rozvoje vzdělávání dospělých občanů a seniorů (SENIOR)</t>
  </si>
  <si>
    <t>z toho zapojení do platů</t>
  </si>
  <si>
    <t>(údaje v Kč mimo počet zaměstnanců)</t>
  </si>
  <si>
    <t>Rozpočet výdajů OPŘO, účelově vymezené úkoly na rok 2020 (vč. zahraničních aktivit)</t>
  </si>
  <si>
    <t>vnitřní přesuny podle rozpisu 2019</t>
  </si>
  <si>
    <t xml:space="preserve">vyčlenění prostředků na české kulturní dědictví </t>
  </si>
  <si>
    <t>vyčlenění prostředků na integraci cizinců</t>
  </si>
  <si>
    <t>přesun v EDS/SMVS v rámci "ostatních výdajů resortu"</t>
  </si>
  <si>
    <t>přesun výdajů z RgŠ na financování mezinár. aktivit (Pirna)</t>
  </si>
  <si>
    <t>krácení platů a úvazků vč. vnitřních přesunů</t>
  </si>
  <si>
    <t>Evropské školy (přesun z RgŠ)</t>
  </si>
  <si>
    <t>vrácení prostředků na rozpočtově nekrytá místa</t>
  </si>
  <si>
    <t>navýšení platů o 1500 na funkční místo vč. dokrytí sloučení stunice 1 a 2</t>
  </si>
  <si>
    <t>k 1.1.2019</t>
  </si>
  <si>
    <t>oproti r. 2019</t>
  </si>
  <si>
    <t>Schválený</t>
  </si>
  <si>
    <t>rozpočet</t>
  </si>
  <si>
    <t xml:space="preserve">Rozpis rozpočtu běžných výdajů, účelově vymezených prostředků,OPŘO na r. 2020 dle stanovených pravidel </t>
  </si>
  <si>
    <t>v Kč</t>
  </si>
  <si>
    <t>Příspěvek</t>
  </si>
  <si>
    <t xml:space="preserve">MP </t>
  </si>
  <si>
    <t>z toho</t>
  </si>
  <si>
    <t>Navýšení OON o 108 tis. na dokončení inventarizací sbírek jednorázově; sníženo o 1 LPZ, 1 LPZ přesun z Pokus.ověřování</t>
  </si>
  <si>
    <t>sníženo o 2 LPZ;zvýšeno o NZZ o 9,76 LPZ a u OBV o 180 tis. Kč na obnovu počítačů, provoz spojený s NZZ ve výši 2 232/zam; dopočet odvodů</t>
  </si>
  <si>
    <t>NPI</t>
  </si>
  <si>
    <t xml:space="preserve">navýšení OBV o 10 647 676 Kč; zapojení RF </t>
  </si>
  <si>
    <t>navýšení OBV</t>
  </si>
  <si>
    <t>Provoz celkem</t>
  </si>
  <si>
    <t>Účelové/ostatní prostředky</t>
  </si>
  <si>
    <t>200 let Boženy Němcové</t>
  </si>
  <si>
    <t>Akvizice e-knih</t>
  </si>
  <si>
    <t>Výstava J. A. Komenský v komiksu - propagace výstavy v roce 2020 vč. grafiky</t>
  </si>
  <si>
    <t>NPMK z RF pokryto 90 tis.</t>
  </si>
  <si>
    <t>Publikace J. A. Komenský v kostce - pro žáky a učitele</t>
  </si>
  <si>
    <t>Publikace Historie pedagogického muzea v Praze od 19. století po současnost</t>
  </si>
  <si>
    <t>Publikace Vzácné školní obrazy Zoologie B</t>
  </si>
  <si>
    <t>Ochrana knihovního fondu</t>
  </si>
  <si>
    <t>Slabikář - polská verze ("Elementarz") a pracovní sešity - dotisk 1 500 ks</t>
  </si>
  <si>
    <t>Matematika 6. 7. 8. a 9. ročník včetně pracovních sešitů - dotisk</t>
  </si>
  <si>
    <t>NPI - platy vč 1500</t>
  </si>
  <si>
    <t>Účelové/ostatní prostředky celkem</t>
  </si>
  <si>
    <t>Projekty resortní</t>
  </si>
  <si>
    <t>NPI, PC ČT</t>
  </si>
  <si>
    <t>Sekce IIII</t>
  </si>
  <si>
    <t>Projekty resortní celkem nerozepsáno</t>
  </si>
  <si>
    <t>Navýšení tarifních platů o 3% dopočet</t>
  </si>
  <si>
    <t>odstupné za snížení LPZ</t>
  </si>
  <si>
    <t>navýšení platů odborníků</t>
  </si>
  <si>
    <t>CZVV - OON</t>
  </si>
  <si>
    <t>EŠ nástup od září 2020</t>
  </si>
  <si>
    <t>NPI - další úkoly vyplývající z PHÚ</t>
  </si>
  <si>
    <t>ESS - LPZ</t>
  </si>
  <si>
    <t>Priority resortu realizované v r. 2017</t>
  </si>
  <si>
    <t>Ukazatele rozpočtu OPŘO na rok 2020</t>
  </si>
  <si>
    <t>Systém výuky a zkoušek z českého jazyka pro cizince jako jedné z podmínek pro udělení trvalého pobytu (Čeština pro cizince) A1</t>
  </si>
  <si>
    <t xml:space="preserve">sek. II/NPI </t>
  </si>
  <si>
    <t>Zapojení Rezervního fondu do financování</t>
  </si>
  <si>
    <t>Výnosy z činosti</t>
  </si>
  <si>
    <t>Rezervní fond</t>
  </si>
  <si>
    <t>NPMK pokryto částečně</t>
  </si>
  <si>
    <t>Historia scholastica (mezinárodní časopis)</t>
  </si>
  <si>
    <t>NPMK pokryto zcela</t>
  </si>
  <si>
    <t>PC ČT pokryto zcela</t>
  </si>
  <si>
    <t>Projekt Tradice a zvyky regionu GO! (Regionální vzdělávání a jeho využití v ŠVP) - Program INTERREG VA ČR-PR, Fond Mikroprojektů</t>
  </si>
  <si>
    <t>Rozpočet resortních projektů na rok 2020 podle schválených PHÚ včetně doplnění</t>
  </si>
  <si>
    <t>Výzkum o historii školních budov</t>
  </si>
  <si>
    <t>Standard kvalifikačního studia pro ředitele škol a školských zařízení</t>
  </si>
  <si>
    <t>Kurikulum češtiny jako druhého jazyka</t>
  </si>
  <si>
    <t>Modernizace odborného vzdělávání (MOV)</t>
  </si>
  <si>
    <t xml:space="preserve">NPI celkem </t>
  </si>
  <si>
    <t>CELKEM na rok 2020</t>
  </si>
  <si>
    <t>Rozpočet projektů udržitelnosti na rok 2020 podle schváleného plánu hlavních úkolů NPI</t>
  </si>
  <si>
    <t>Udržitelnost celkem</t>
  </si>
  <si>
    <r>
      <t xml:space="preserve">Souhrnný přehled rozpisu rozpočtu </t>
    </r>
    <r>
      <rPr>
        <b/>
        <u/>
        <sz val="14"/>
        <rFont val="Arial CE"/>
        <charset val="238"/>
      </rPr>
      <t>nákladů a výnosů OPŘO na r. 2020</t>
    </r>
    <r>
      <rPr>
        <b/>
        <sz val="14"/>
        <rFont val="Arial CE"/>
        <charset val="238"/>
      </rPr>
      <t xml:space="preserve">  </t>
    </r>
    <r>
      <rPr>
        <b/>
        <sz val="14"/>
        <rFont val="Arial CE"/>
        <family val="2"/>
        <charset val="238"/>
      </rPr>
      <t>pro jednotlivé organizace</t>
    </r>
  </si>
  <si>
    <t>zrušení společných úkolů</t>
  </si>
  <si>
    <t>očištění od jednorázových změn nezařazených v SDV - EDS/SMVS</t>
  </si>
  <si>
    <t>nárůst platu ústavního činitele</t>
  </si>
  <si>
    <t>úprava platu ústavního činitele</t>
  </si>
  <si>
    <t>krácení platů a úvazků podle MF</t>
  </si>
  <si>
    <t>vrácení prostředků na rozpočt. nekrytá místa</t>
  </si>
  <si>
    <t>navýšení platů o 1 500 na funkční místo</t>
  </si>
  <si>
    <t>snížení odvodů podle novely zák. č. 32/2019 Sb.</t>
  </si>
  <si>
    <t>přesuny v EDS/SMVS do OPŘO</t>
  </si>
  <si>
    <t xml:space="preserve"> změny v systemizaci</t>
  </si>
  <si>
    <t>delimitace do kapitoly NSA</t>
  </si>
  <si>
    <t>Rozpočet výdajů státní správy na rok 2020</t>
  </si>
  <si>
    <t xml:space="preserve">úprava limitů regulace zaměstnanosti ve vzdělávání národnostních menšin a multikulturní výchovy </t>
  </si>
  <si>
    <t>převod protidrogové politiky na ÚV</t>
  </si>
  <si>
    <t xml:space="preserve">úprava limitů regulace zaměstnanosti v integraci příslušníků rómské komunity </t>
  </si>
  <si>
    <t>převod výdajů na krizové situace v rámci EDS/SMVS státní správy</t>
  </si>
  <si>
    <t>vyčlenění  výdajů na české kulturní dědictví v rámci OPŘO</t>
  </si>
  <si>
    <t>vyčlenění výdajů na integraci cizinců v rámci OPŘO</t>
  </si>
  <si>
    <t>pokles výdajů na zahraniční rozvojovou spolupráci</t>
  </si>
  <si>
    <t>k 1. 1. 2019</t>
  </si>
  <si>
    <t xml:space="preserve">                         program českého kulturního dědictví</t>
  </si>
  <si>
    <t xml:space="preserve">                         integrace cizinců</t>
  </si>
  <si>
    <t>Rozpočet výdajů na ostatní programy na rok 2020</t>
  </si>
  <si>
    <t>protidrogová politika, integrace příslušníků romské komunity, zajištění přípravy na krizové situace podle zákona č. 240/2000 Sb., program českého kulturního dědictví, integrace cizinců)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</si>
</sst>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</font>
    <font>
      <b/>
      <sz val="10"/>
      <name val="Arial CE"/>
      <charset val="238"/>
    </font>
    <font>
      <b/>
      <sz val="14"/>
      <name val="Arial CE"/>
      <family val="2"/>
      <charset val="238"/>
    </font>
    <font>
      <sz val="9"/>
      <name val="Arial CE"/>
      <charset val="238"/>
    </font>
    <font>
      <sz val="10"/>
      <name val="Arial CE"/>
      <family val="2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u/>
      <sz val="14"/>
      <name val="Arial CE"/>
      <charset val="238"/>
    </font>
    <font>
      <b/>
      <sz val="12"/>
      <name val="Arial CE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Arial CE"/>
      <charset val="238"/>
    </font>
    <font>
      <sz val="9"/>
      <name val="Arial"/>
      <family val="2"/>
      <charset val="238"/>
    </font>
    <font>
      <sz val="11"/>
      <name val="Arimo"/>
    </font>
    <font>
      <sz val="10"/>
      <name val="Arimo"/>
    </font>
    <font>
      <b/>
      <sz val="10"/>
      <name val="Arimo"/>
    </font>
    <font>
      <sz val="11"/>
      <name val="Calibri"/>
      <family val="2"/>
      <charset val="238"/>
    </font>
    <font>
      <b/>
      <sz val="9"/>
      <name val="Arimo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family val="2"/>
      <charset val="238"/>
    </font>
    <font>
      <sz val="12"/>
      <name val="Arial CE"/>
      <family val="2"/>
      <charset val="238"/>
    </font>
    <font>
      <sz val="12"/>
      <color theme="1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80"/>
        <bgColor indexed="64"/>
      </patternFill>
    </fill>
    <fill>
      <patternFill patternType="solid">
        <fgColor rgb="FFFFFF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FFC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</fills>
  <borders count="1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rgb="FF000000"/>
      </left>
      <right style="double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double">
        <color rgb="FF000000"/>
      </left>
      <right style="medium">
        <color indexed="64"/>
      </right>
      <top style="medium">
        <color indexed="64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medium">
        <color rgb="FF000000"/>
      </bottom>
      <diagonal/>
    </border>
    <border>
      <left style="double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double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medium">
        <color indexed="64"/>
      </top>
      <bottom style="medium">
        <color indexed="64"/>
      </bottom>
      <diagonal/>
    </border>
    <border>
      <left style="double">
        <color rgb="FF000000"/>
      </left>
      <right style="double">
        <color rgb="FF000000"/>
      </right>
      <top style="medium">
        <color indexed="64"/>
      </top>
      <bottom style="medium">
        <color indexed="64"/>
      </bottom>
      <diagonal/>
    </border>
    <border>
      <left style="double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double">
        <color rgb="FF000000"/>
      </right>
      <top style="medium">
        <color indexed="64"/>
      </top>
      <bottom style="medium">
        <color indexed="64"/>
      </bottom>
      <diagonal/>
    </border>
    <border>
      <left style="double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1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51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0" xfId="1"/>
    <xf numFmtId="0" fontId="4" fillId="0" borderId="16" xfId="1" applyFont="1" applyBorder="1"/>
    <xf numFmtId="3" fontId="4" fillId="0" borderId="0" xfId="1" applyNumberFormat="1"/>
    <xf numFmtId="3" fontId="0" fillId="0" borderId="0" xfId="0" applyNumberFormat="1"/>
    <xf numFmtId="1" fontId="0" fillId="0" borderId="0" xfId="0" applyNumberFormat="1"/>
    <xf numFmtId="4" fontId="0" fillId="0" borderId="0" xfId="0" applyNumberFormat="1"/>
    <xf numFmtId="0" fontId="4" fillId="0" borderId="55" xfId="1" applyBorder="1"/>
    <xf numFmtId="0" fontId="4" fillId="0" borderId="15" xfId="1" applyFont="1" applyBorder="1"/>
    <xf numFmtId="3" fontId="4" fillId="4" borderId="13" xfId="0" applyNumberFormat="1" applyFont="1" applyFill="1" applyBorder="1" applyAlignment="1" applyProtection="1">
      <alignment horizontal="right"/>
      <protection locked="0"/>
    </xf>
    <xf numFmtId="0" fontId="4" fillId="0" borderId="46" xfId="1" applyFont="1" applyBorder="1"/>
    <xf numFmtId="3" fontId="4" fillId="0" borderId="13" xfId="0" applyNumberFormat="1" applyFont="1" applyFill="1" applyBorder="1" applyAlignment="1" applyProtection="1">
      <alignment horizontal="right"/>
      <protection locked="0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0" fillId="5" borderId="4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4" fontId="19" fillId="5" borderId="11" xfId="0" applyNumberFormat="1" applyFont="1" applyFill="1" applyBorder="1"/>
    <xf numFmtId="4" fontId="19" fillId="5" borderId="12" xfId="0" applyNumberFormat="1" applyFont="1" applyFill="1" applyBorder="1"/>
    <xf numFmtId="0" fontId="4" fillId="0" borderId="37" xfId="1" applyFont="1" applyBorder="1" applyAlignment="1">
      <alignment horizontal="center" vertical="center" textRotation="90"/>
    </xf>
    <xf numFmtId="0" fontId="0" fillId="0" borderId="33" xfId="0" applyBorder="1" applyAlignment="1">
      <alignment horizontal="center" vertical="center" textRotation="90" wrapText="1"/>
    </xf>
    <xf numFmtId="0" fontId="0" fillId="0" borderId="33" xfId="0" applyFill="1" applyBorder="1" applyAlignment="1">
      <alignment horizontal="center" vertical="center" textRotation="90" wrapText="1"/>
    </xf>
    <xf numFmtId="0" fontId="0" fillId="0" borderId="32" xfId="0" applyFill="1" applyBorder="1" applyAlignment="1">
      <alignment horizontal="center" vertical="center" textRotation="90" wrapText="1"/>
    </xf>
    <xf numFmtId="0" fontId="0" fillId="0" borderId="32" xfId="0" applyBorder="1" applyAlignment="1">
      <alignment horizontal="center" vertical="center" textRotation="90" wrapText="1"/>
    </xf>
    <xf numFmtId="0" fontId="8" fillId="0" borderId="53" xfId="1" applyFont="1" applyBorder="1" applyAlignment="1">
      <alignment horizontal="center" vertical="center" textRotation="90" wrapText="1"/>
    </xf>
    <xf numFmtId="0" fontId="4" fillId="0" borderId="56" xfId="1" applyFont="1" applyBorder="1"/>
    <xf numFmtId="3" fontId="8" fillId="0" borderId="11" xfId="1" applyNumberFormat="1" applyFont="1" applyBorder="1"/>
    <xf numFmtId="0" fontId="4" fillId="0" borderId="39" xfId="1" applyFont="1" applyBorder="1"/>
    <xf numFmtId="3" fontId="8" fillId="11" borderId="1" xfId="1" applyNumberFormat="1" applyFont="1" applyFill="1" applyBorder="1"/>
    <xf numFmtId="3" fontId="4" fillId="12" borderId="13" xfId="0" applyNumberFormat="1" applyFont="1" applyFill="1" applyBorder="1" applyAlignment="1" applyProtection="1">
      <alignment horizontal="right"/>
      <protection locked="0"/>
    </xf>
    <xf numFmtId="3" fontId="8" fillId="8" borderId="1" xfId="1" applyNumberFormat="1" applyFont="1" applyFill="1" applyBorder="1"/>
    <xf numFmtId="3" fontId="8" fillId="0" borderId="1" xfId="1" applyNumberFormat="1" applyFont="1" applyBorder="1"/>
    <xf numFmtId="0" fontId="4" fillId="0" borderId="35" xfId="1" applyFont="1" applyBorder="1"/>
    <xf numFmtId="4" fontId="8" fillId="0" borderId="67" xfId="1" applyNumberFormat="1" applyFont="1" applyBorder="1"/>
    <xf numFmtId="0" fontId="4" fillId="0" borderId="48" xfId="1" applyFont="1" applyBorder="1"/>
    <xf numFmtId="3" fontId="8" fillId="11" borderId="65" xfId="1" applyNumberFormat="1" applyFont="1" applyFill="1" applyBorder="1"/>
    <xf numFmtId="0" fontId="4" fillId="0" borderId="38" xfId="1" applyFont="1" applyBorder="1"/>
    <xf numFmtId="3" fontId="8" fillId="0" borderId="65" xfId="1" applyNumberFormat="1" applyFont="1" applyBorder="1"/>
    <xf numFmtId="0" fontId="4" fillId="0" borderId="40" xfId="1" applyFont="1" applyBorder="1"/>
    <xf numFmtId="4" fontId="8" fillId="0" borderId="66" xfId="1" applyNumberFormat="1" applyFont="1" applyBorder="1"/>
    <xf numFmtId="4" fontId="0" fillId="0" borderId="2" xfId="0" applyNumberFormat="1" applyBorder="1"/>
    <xf numFmtId="4" fontId="0" fillId="5" borderId="1" xfId="0" applyNumberFormat="1" applyFont="1" applyFill="1" applyBorder="1"/>
    <xf numFmtId="4" fontId="0" fillId="5" borderId="1" xfId="0" applyNumberFormat="1" applyFill="1" applyBorder="1"/>
    <xf numFmtId="4" fontId="0" fillId="0" borderId="2" xfId="0" applyNumberFormat="1" applyFill="1" applyBorder="1"/>
    <xf numFmtId="0" fontId="20" fillId="0" borderId="54" xfId="0" applyFont="1" applyBorder="1" applyAlignment="1">
      <alignment horizontal="center" vertical="center"/>
    </xf>
    <xf numFmtId="0" fontId="0" fillId="0" borderId="42" xfId="0" applyBorder="1"/>
    <xf numFmtId="4" fontId="19" fillId="5" borderId="56" xfId="0" applyNumberFormat="1" applyFont="1" applyFill="1" applyBorder="1"/>
    <xf numFmtId="4" fontId="19" fillId="6" borderId="39" xfId="0" applyNumberFormat="1" applyFont="1" applyFill="1" applyBorder="1"/>
    <xf numFmtId="4" fontId="0" fillId="0" borderId="39" xfId="0" applyNumberFormat="1" applyBorder="1"/>
    <xf numFmtId="4" fontId="19" fillId="5" borderId="39" xfId="0" applyNumberFormat="1" applyFont="1" applyFill="1" applyBorder="1"/>
    <xf numFmtId="4" fontId="0" fillId="0" borderId="43" xfId="0" applyNumberFormat="1" applyBorder="1"/>
    <xf numFmtId="0" fontId="20" fillId="0" borderId="53" xfId="0" applyFont="1" applyBorder="1" applyAlignment="1">
      <alignment horizontal="center" vertical="center"/>
    </xf>
    <xf numFmtId="0" fontId="15" fillId="0" borderId="0" xfId="1" applyFont="1" applyAlignment="1">
      <alignment horizontal="right"/>
    </xf>
    <xf numFmtId="3" fontId="4" fillId="0" borderId="12" xfId="1" applyNumberFormat="1" applyBorder="1"/>
    <xf numFmtId="3" fontId="4" fillId="0" borderId="12" xfId="1" applyNumberFormat="1" applyFill="1" applyBorder="1"/>
    <xf numFmtId="3" fontId="4" fillId="11" borderId="13" xfId="1" applyNumberFormat="1" applyFill="1" applyBorder="1"/>
    <xf numFmtId="0" fontId="4" fillId="0" borderId="15" xfId="1" applyBorder="1"/>
    <xf numFmtId="0" fontId="4" fillId="0" borderId="16" xfId="1" applyBorder="1"/>
    <xf numFmtId="3" fontId="4" fillId="0" borderId="13" xfId="1" applyNumberFormat="1" applyBorder="1"/>
    <xf numFmtId="0" fontId="4" fillId="0" borderId="0" xfId="1" applyBorder="1" applyAlignment="1">
      <alignment horizontal="left"/>
    </xf>
    <xf numFmtId="3" fontId="7" fillId="0" borderId="13" xfId="2" applyNumberFormat="1" applyFill="1" applyBorder="1"/>
    <xf numFmtId="0" fontId="4" fillId="0" borderId="15" xfId="1" applyBorder="1" applyAlignment="1">
      <alignment horizontal="left"/>
    </xf>
    <xf numFmtId="3" fontId="4" fillId="0" borderId="2" xfId="1" applyNumberFormat="1" applyBorder="1"/>
    <xf numFmtId="3" fontId="4" fillId="0" borderId="2" xfId="1" applyNumberFormat="1" applyFill="1" applyBorder="1"/>
    <xf numFmtId="0" fontId="4" fillId="0" borderId="36" xfId="1" applyBorder="1"/>
    <xf numFmtId="0" fontId="4" fillId="0" borderId="59" xfId="1" applyBorder="1"/>
    <xf numFmtId="4" fontId="4" fillId="0" borderId="24" xfId="1" applyNumberFormat="1" applyBorder="1"/>
    <xf numFmtId="0" fontId="4" fillId="0" borderId="60" xfId="1" applyBorder="1"/>
    <xf numFmtId="0" fontId="4" fillId="0" borderId="61" xfId="1" applyBorder="1"/>
    <xf numFmtId="3" fontId="4" fillId="11" borderId="8" xfId="1" applyNumberFormat="1" applyFill="1" applyBorder="1"/>
    <xf numFmtId="0" fontId="0" fillId="0" borderId="40" xfId="1" applyFont="1" applyBorder="1" applyAlignment="1"/>
    <xf numFmtId="0" fontId="4" fillId="0" borderId="46" xfId="1" applyBorder="1"/>
    <xf numFmtId="3" fontId="4" fillId="0" borderId="13" xfId="1" applyNumberFormat="1" applyFill="1" applyBorder="1"/>
    <xf numFmtId="0" fontId="4" fillId="0" borderId="50" xfId="1" applyBorder="1"/>
    <xf numFmtId="4" fontId="4" fillId="0" borderId="10" xfId="1" applyNumberFormat="1" applyFill="1" applyBorder="1"/>
    <xf numFmtId="4" fontId="19" fillId="5" borderId="57" xfId="0" applyNumberFormat="1" applyFont="1" applyFill="1" applyBorder="1"/>
    <xf numFmtId="4" fontId="0" fillId="0" borderId="39" xfId="0" applyNumberFormat="1" applyBorder="1" applyAlignment="1">
      <alignment wrapText="1"/>
    </xf>
    <xf numFmtId="4" fontId="0" fillId="0" borderId="17" xfId="0" applyNumberFormat="1" applyBorder="1"/>
    <xf numFmtId="4" fontId="0" fillId="0" borderId="43" xfId="0" applyNumberFormat="1" applyBorder="1" applyAlignment="1">
      <alignment wrapText="1"/>
    </xf>
    <xf numFmtId="0" fontId="4" fillId="0" borderId="0" xfId="8"/>
    <xf numFmtId="0" fontId="4" fillId="0" borderId="0" xfId="8" applyFont="1"/>
    <xf numFmtId="0" fontId="0" fillId="0" borderId="0" xfId="8" applyFont="1"/>
    <xf numFmtId="0" fontId="4" fillId="0" borderId="68" xfId="8" applyBorder="1" applyAlignment="1">
      <alignment horizontal="right"/>
    </xf>
    <xf numFmtId="0" fontId="0" fillId="0" borderId="44" xfId="8" applyFont="1" applyBorder="1"/>
    <xf numFmtId="0" fontId="4" fillId="0" borderId="55" xfId="8" applyBorder="1"/>
    <xf numFmtId="0" fontId="4" fillId="0" borderId="42" xfId="8" applyBorder="1"/>
    <xf numFmtId="0" fontId="4" fillId="0" borderId="7" xfId="8" applyFont="1" applyBorder="1" applyAlignment="1">
      <alignment horizontal="center"/>
    </xf>
    <xf numFmtId="0" fontId="0" fillId="0" borderId="5" xfId="8" applyFont="1" applyFill="1" applyBorder="1" applyAlignment="1">
      <alignment horizontal="center" vertical="center" wrapText="1"/>
    </xf>
    <xf numFmtId="0" fontId="4" fillId="0" borderId="7" xfId="8" applyFont="1" applyBorder="1"/>
    <xf numFmtId="0" fontId="4" fillId="0" borderId="43" xfId="8" applyBorder="1"/>
    <xf numFmtId="0" fontId="0" fillId="0" borderId="21" xfId="8" applyFont="1" applyBorder="1" applyAlignment="1">
      <alignment horizontal="center"/>
    </xf>
    <xf numFmtId="164" fontId="4" fillId="0" borderId="1" xfId="8" applyNumberFormat="1" applyFont="1" applyFill="1" applyBorder="1" applyAlignment="1">
      <alignment wrapText="1"/>
    </xf>
    <xf numFmtId="164" fontId="0" fillId="0" borderId="1" xfId="8" applyNumberFormat="1" applyFont="1" applyFill="1" applyBorder="1" applyAlignment="1">
      <alignment wrapText="1"/>
    </xf>
    <xf numFmtId="0" fontId="4" fillId="0" borderId="38" xfId="8" applyFont="1" applyFill="1" applyBorder="1" applyAlignment="1">
      <alignment wrapText="1"/>
    </xf>
    <xf numFmtId="0" fontId="0" fillId="0" borderId="38" xfId="0" applyFill="1" applyBorder="1"/>
    <xf numFmtId="0" fontId="0" fillId="0" borderId="38" xfId="8" applyFont="1" applyFill="1" applyBorder="1" applyAlignment="1">
      <alignment wrapText="1"/>
    </xf>
    <xf numFmtId="0" fontId="8" fillId="0" borderId="54" xfId="8" applyFont="1" applyBorder="1" applyAlignment="1">
      <alignment wrapText="1"/>
    </xf>
    <xf numFmtId="0" fontId="15" fillId="0" borderId="0" xfId="8" applyFont="1" applyFill="1" applyAlignment="1">
      <alignment horizontal="right"/>
    </xf>
    <xf numFmtId="0" fontId="15" fillId="0" borderId="0" xfId="8" applyFont="1" applyAlignment="1">
      <alignment horizontal="right"/>
    </xf>
    <xf numFmtId="3" fontId="4" fillId="0" borderId="108" xfId="1" applyNumberFormat="1" applyBorder="1"/>
    <xf numFmtId="3" fontId="4" fillId="0" borderId="109" xfId="1" applyNumberFormat="1" applyBorder="1"/>
    <xf numFmtId="0" fontId="4" fillId="0" borderId="39" xfId="8" applyFont="1" applyFill="1" applyBorder="1"/>
    <xf numFmtId="0" fontId="8" fillId="0" borderId="40" xfId="8" applyFont="1" applyFill="1" applyBorder="1"/>
    <xf numFmtId="4" fontId="19" fillId="5" borderId="110" xfId="0" applyNumberFormat="1" applyFont="1" applyFill="1" applyBorder="1"/>
    <xf numFmtId="4" fontId="0" fillId="5" borderId="111" xfId="0" applyNumberFormat="1" applyFill="1" applyBorder="1"/>
    <xf numFmtId="4" fontId="0" fillId="5" borderId="3" xfId="0" applyNumberFormat="1" applyFont="1" applyFill="1" applyBorder="1"/>
    <xf numFmtId="0" fontId="0" fillId="5" borderId="4" xfId="0" applyFill="1" applyBorder="1" applyAlignment="1">
      <alignment horizontal="center" wrapText="1"/>
    </xf>
    <xf numFmtId="0" fontId="0" fillId="5" borderId="7" xfId="0" applyFill="1" applyBorder="1" applyAlignment="1">
      <alignment horizontal="center" wrapText="1"/>
    </xf>
    <xf numFmtId="0" fontId="0" fillId="5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0" fillId="0" borderId="5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19" fillId="5" borderId="1" xfId="0" applyNumberFormat="1" applyFont="1" applyFill="1" applyBorder="1"/>
    <xf numFmtId="3" fontId="19" fillId="6" borderId="17" xfId="0" applyNumberFormat="1" applyFont="1" applyFill="1" applyBorder="1"/>
    <xf numFmtId="3" fontId="19" fillId="6" borderId="2" xfId="0" applyNumberFormat="1" applyFont="1" applyFill="1" applyBorder="1"/>
    <xf numFmtId="3" fontId="0" fillId="5" borderId="1" xfId="0" applyNumberFormat="1" applyFill="1" applyBorder="1"/>
    <xf numFmtId="3" fontId="0" fillId="5" borderId="1" xfId="0" applyNumberFormat="1" applyFont="1" applyFill="1" applyBorder="1"/>
    <xf numFmtId="3" fontId="0" fillId="0" borderId="17" xfId="0" applyNumberFormat="1" applyFont="1" applyBorder="1"/>
    <xf numFmtId="3" fontId="0" fillId="0" borderId="17" xfId="0" applyNumberFormat="1" applyBorder="1"/>
    <xf numFmtId="3" fontId="0" fillId="0" borderId="2" xfId="0" applyNumberFormat="1" applyBorder="1"/>
    <xf numFmtId="3" fontId="0" fillId="5" borderId="111" xfId="0" applyNumberFormat="1" applyFill="1" applyBorder="1"/>
    <xf numFmtId="3" fontId="19" fillId="5" borderId="17" xfId="0" applyNumberFormat="1" applyFont="1" applyFill="1" applyBorder="1"/>
    <xf numFmtId="3" fontId="19" fillId="5" borderId="2" xfId="0" applyNumberFormat="1" applyFont="1" applyFill="1" applyBorder="1"/>
    <xf numFmtId="3" fontId="0" fillId="5" borderId="63" xfId="0" applyNumberFormat="1" applyFill="1" applyBorder="1"/>
    <xf numFmtId="3" fontId="0" fillId="0" borderId="28" xfId="0" applyNumberFormat="1" applyBorder="1"/>
    <xf numFmtId="3" fontId="0" fillId="0" borderId="21" xfId="0" applyNumberFormat="1" applyBorder="1"/>
    <xf numFmtId="3" fontId="0" fillId="5" borderId="63" xfId="0" applyNumberFormat="1" applyFont="1" applyFill="1" applyBorder="1"/>
    <xf numFmtId="0" fontId="5" fillId="0" borderId="0" xfId="8" applyFont="1" applyAlignment="1"/>
    <xf numFmtId="0" fontId="0" fillId="0" borderId="0" xfId="0" applyAlignment="1"/>
    <xf numFmtId="0" fontId="4" fillId="0" borderId="22" xfId="8" applyBorder="1"/>
    <xf numFmtId="0" fontId="4" fillId="0" borderId="57" xfId="8" applyBorder="1"/>
    <xf numFmtId="0" fontId="4" fillId="0" borderId="113" xfId="8" applyBorder="1"/>
    <xf numFmtId="0" fontId="4" fillId="0" borderId="64" xfId="8" applyBorder="1"/>
    <xf numFmtId="0" fontId="4" fillId="0" borderId="9" xfId="8" applyBorder="1"/>
    <xf numFmtId="0" fontId="4" fillId="0" borderId="18" xfId="8" applyBorder="1"/>
    <xf numFmtId="0" fontId="4" fillId="0" borderId="18" xfId="8" applyFont="1" applyFill="1" applyBorder="1"/>
    <xf numFmtId="0" fontId="4" fillId="0" borderId="114" xfId="8" applyBorder="1"/>
    <xf numFmtId="10" fontId="4" fillId="0" borderId="19" xfId="8" applyNumberFormat="1" applyFont="1" applyBorder="1"/>
    <xf numFmtId="9" fontId="4" fillId="0" borderId="19" xfId="8" applyNumberFormat="1" applyFont="1" applyFill="1" applyBorder="1"/>
    <xf numFmtId="0" fontId="4" fillId="0" borderId="19" xfId="8" applyBorder="1"/>
    <xf numFmtId="0" fontId="4" fillId="0" borderId="19" xfId="8" applyFill="1" applyBorder="1"/>
    <xf numFmtId="0" fontId="8" fillId="0" borderId="7" xfId="8" applyFont="1" applyFill="1" applyBorder="1"/>
    <xf numFmtId="0" fontId="4" fillId="0" borderId="20" xfId="8" applyFont="1" applyBorder="1" applyAlignment="1">
      <alignment horizontal="center"/>
    </xf>
    <xf numFmtId="0" fontId="4" fillId="0" borderId="21" xfId="8" applyFont="1" applyBorder="1" applyAlignment="1">
      <alignment horizontal="center"/>
    </xf>
    <xf numFmtId="0" fontId="0" fillId="0" borderId="29" xfId="8" applyFont="1" applyBorder="1" applyAlignment="1">
      <alignment horizontal="center"/>
    </xf>
    <xf numFmtId="0" fontId="4" fillId="0" borderId="63" xfId="8" applyBorder="1"/>
    <xf numFmtId="0" fontId="30" fillId="19" borderId="42" xfId="8" applyFont="1" applyFill="1" applyBorder="1"/>
    <xf numFmtId="3" fontId="4" fillId="0" borderId="22" xfId="8" applyNumberFormat="1" applyFont="1" applyBorder="1" applyAlignment="1">
      <alignment horizontal="center"/>
    </xf>
    <xf numFmtId="3" fontId="4" fillId="0" borderId="19" xfId="8" applyNumberFormat="1" applyFont="1" applyBorder="1" applyAlignment="1">
      <alignment horizontal="center"/>
    </xf>
    <xf numFmtId="3" fontId="4" fillId="0" borderId="8" xfId="8" applyNumberFormat="1" applyFont="1" applyBorder="1" applyAlignment="1">
      <alignment horizontal="center"/>
    </xf>
    <xf numFmtId="0" fontId="4" fillId="0" borderId="114" xfId="8" applyFont="1" applyBorder="1" applyAlignment="1">
      <alignment horizontal="center"/>
    </xf>
    <xf numFmtId="0" fontId="4" fillId="0" borderId="7" xfId="8" applyBorder="1"/>
    <xf numFmtId="0" fontId="6" fillId="0" borderId="42" xfId="8" applyFont="1" applyFill="1" applyBorder="1"/>
    <xf numFmtId="3" fontId="4" fillId="0" borderId="9" xfId="8" applyNumberFormat="1" applyFont="1" applyBorder="1" applyAlignment="1">
      <alignment horizontal="right"/>
    </xf>
    <xf numFmtId="3" fontId="4" fillId="0" borderId="19" xfId="8" applyNumberFormat="1" applyFont="1" applyBorder="1" applyAlignment="1">
      <alignment horizontal="right"/>
    </xf>
    <xf numFmtId="3" fontId="4" fillId="0" borderId="19" xfId="8" applyNumberFormat="1" applyFont="1" applyFill="1" applyBorder="1" applyAlignment="1">
      <alignment horizontal="right"/>
    </xf>
    <xf numFmtId="3" fontId="0" fillId="0" borderId="8" xfId="0" applyNumberFormat="1" applyFill="1" applyBorder="1"/>
    <xf numFmtId="2" fontId="4" fillId="0" borderId="114" xfId="8" applyNumberFormat="1" applyFont="1" applyFill="1" applyBorder="1" applyAlignment="1">
      <alignment horizontal="right"/>
    </xf>
    <xf numFmtId="0" fontId="0" fillId="0" borderId="7" xfId="8" applyFont="1" applyFill="1" applyBorder="1" applyAlignment="1">
      <alignment wrapText="1"/>
    </xf>
    <xf numFmtId="0" fontId="8" fillId="0" borderId="42" xfId="0" applyFont="1" applyFill="1" applyBorder="1"/>
    <xf numFmtId="0" fontId="0" fillId="0" borderId="7" xfId="8" applyFont="1" applyFill="1" applyBorder="1"/>
    <xf numFmtId="3" fontId="0" fillId="0" borderId="19" xfId="8" applyNumberFormat="1" applyFont="1" applyBorder="1" applyAlignment="1">
      <alignment horizontal="right"/>
    </xf>
    <xf numFmtId="0" fontId="4" fillId="0" borderId="35" xfId="8" applyFont="1" applyFill="1" applyBorder="1"/>
    <xf numFmtId="3" fontId="4" fillId="0" borderId="23" xfId="8" applyNumberFormat="1" applyBorder="1"/>
    <xf numFmtId="3" fontId="4" fillId="0" borderId="115" xfId="8" applyNumberFormat="1" applyBorder="1"/>
    <xf numFmtId="3" fontId="7" fillId="0" borderId="24" xfId="2" applyNumberFormat="1" applyFill="1" applyBorder="1"/>
    <xf numFmtId="3" fontId="7" fillId="0" borderId="24" xfId="2" applyNumberFormat="1" applyBorder="1"/>
    <xf numFmtId="2" fontId="4" fillId="0" borderId="25" xfId="8" applyNumberFormat="1" applyBorder="1"/>
    <xf numFmtId="2" fontId="0" fillId="0" borderId="67" xfId="8" applyNumberFormat="1" applyFont="1" applyFill="1" applyBorder="1"/>
    <xf numFmtId="0" fontId="4" fillId="0" borderId="42" xfId="8" applyFont="1" applyFill="1" applyBorder="1"/>
    <xf numFmtId="3" fontId="4" fillId="0" borderId="9" xfId="8" applyNumberFormat="1" applyBorder="1"/>
    <xf numFmtId="3" fontId="4" fillId="0" borderId="19" xfId="8" applyNumberFormat="1" applyBorder="1"/>
    <xf numFmtId="3" fontId="7" fillId="0" borderId="19" xfId="2" applyNumberFormat="1" applyFill="1" applyBorder="1"/>
    <xf numFmtId="3" fontId="7" fillId="0" borderId="19" xfId="2" applyNumberFormat="1" applyBorder="1"/>
    <xf numFmtId="2" fontId="4" fillId="0" borderId="114" xfId="8" applyNumberFormat="1" applyBorder="1"/>
    <xf numFmtId="2" fontId="4" fillId="0" borderId="7" xfId="8" applyNumberFormat="1" applyFill="1" applyBorder="1"/>
    <xf numFmtId="0" fontId="21" fillId="19" borderId="42" xfId="8" applyFont="1" applyFill="1" applyBorder="1"/>
    <xf numFmtId="3" fontId="6" fillId="0" borderId="9" xfId="8" applyNumberFormat="1" applyFont="1" applyBorder="1"/>
    <xf numFmtId="3" fontId="6" fillId="0" borderId="19" xfId="8" applyNumberFormat="1" applyFont="1" applyBorder="1"/>
    <xf numFmtId="3" fontId="6" fillId="0" borderId="19" xfId="8" applyNumberFormat="1" applyFont="1" applyFill="1" applyBorder="1"/>
    <xf numFmtId="2" fontId="6" fillId="0" borderId="114" xfId="8" applyNumberFormat="1" applyFont="1" applyBorder="1"/>
    <xf numFmtId="0" fontId="0" fillId="0" borderId="39" xfId="0" applyFont="1" applyFill="1" applyBorder="1" applyAlignment="1">
      <alignment wrapText="1"/>
    </xf>
    <xf numFmtId="3" fontId="4" fillId="0" borderId="3" xfId="8" applyNumberFormat="1" applyFont="1" applyFill="1" applyBorder="1"/>
    <xf numFmtId="3" fontId="4" fillId="0" borderId="27" xfId="8" applyNumberFormat="1" applyFont="1" applyFill="1" applyBorder="1"/>
    <xf numFmtId="3" fontId="4" fillId="0" borderId="27" xfId="8" applyNumberFormat="1" applyFill="1" applyBorder="1"/>
    <xf numFmtId="164" fontId="4" fillId="0" borderId="116" xfId="8" applyNumberFormat="1" applyFill="1" applyBorder="1"/>
    <xf numFmtId="0" fontId="0" fillId="0" borderId="1" xfId="8" applyFont="1" applyFill="1" applyBorder="1"/>
    <xf numFmtId="3" fontId="4" fillId="0" borderId="26" xfId="8" applyNumberFormat="1" applyFont="1" applyFill="1" applyBorder="1"/>
    <xf numFmtId="164" fontId="4" fillId="0" borderId="65" xfId="8" applyNumberFormat="1" applyFont="1" applyFill="1" applyBorder="1" applyAlignment="1">
      <alignment wrapText="1"/>
    </xf>
    <xf numFmtId="2" fontId="4" fillId="0" borderId="116" xfId="8" applyNumberFormat="1" applyFill="1" applyBorder="1"/>
    <xf numFmtId="0" fontId="11" fillId="0" borderId="117" xfId="4" applyFont="1" applyFill="1" applyBorder="1" applyAlignment="1">
      <alignment wrapText="1"/>
    </xf>
    <xf numFmtId="164" fontId="0" fillId="0" borderId="65" xfId="8" applyNumberFormat="1" applyFont="1" applyFill="1" applyBorder="1" applyAlignment="1">
      <alignment wrapText="1"/>
    </xf>
    <xf numFmtId="3" fontId="4" fillId="0" borderId="3" xfId="8" applyNumberFormat="1" applyFill="1" applyBorder="1" applyAlignment="1">
      <alignment horizontal="right"/>
    </xf>
    <xf numFmtId="3" fontId="4" fillId="0" borderId="17" xfId="8" applyNumberFormat="1" applyFill="1" applyBorder="1"/>
    <xf numFmtId="2" fontId="4" fillId="0" borderId="118" xfId="8" applyNumberFormat="1" applyFill="1" applyBorder="1"/>
    <xf numFmtId="3" fontId="4" fillId="0" borderId="116" xfId="8" applyNumberFormat="1" applyFill="1" applyBorder="1"/>
    <xf numFmtId="0" fontId="8" fillId="0" borderId="43" xfId="8" applyFont="1" applyFill="1" applyBorder="1"/>
    <xf numFmtId="3" fontId="6" fillId="0" borderId="20" xfId="8" applyNumberFormat="1" applyFont="1" applyFill="1" applyBorder="1"/>
    <xf numFmtId="3" fontId="8" fillId="0" borderId="28" xfId="8" applyNumberFormat="1" applyFont="1" applyFill="1" applyBorder="1"/>
    <xf numFmtId="2" fontId="8" fillId="0" borderId="29" xfId="8" applyNumberFormat="1" applyFont="1" applyFill="1" applyBorder="1"/>
    <xf numFmtId="164" fontId="8" fillId="0" borderId="63" xfId="8" applyNumberFormat="1" applyFont="1" applyFill="1" applyBorder="1"/>
    <xf numFmtId="0" fontId="8" fillId="0" borderId="42" xfId="8" applyFont="1" applyFill="1" applyBorder="1"/>
    <xf numFmtId="3" fontId="6" fillId="0" borderId="9" xfId="8" applyNumberFormat="1" applyFont="1" applyFill="1" applyBorder="1"/>
    <xf numFmtId="3" fontId="8" fillId="0" borderId="0" xfId="8" applyNumberFormat="1" applyFont="1" applyFill="1" applyBorder="1"/>
    <xf numFmtId="3" fontId="8" fillId="0" borderId="19" xfId="8" applyNumberFormat="1" applyFont="1" applyFill="1" applyBorder="1"/>
    <xf numFmtId="2" fontId="8" fillId="0" borderId="114" xfId="8" applyNumberFormat="1" applyFont="1" applyFill="1" applyBorder="1"/>
    <xf numFmtId="164" fontId="8" fillId="0" borderId="7" xfId="8" applyNumberFormat="1" applyFont="1" applyFill="1" applyBorder="1"/>
    <xf numFmtId="3" fontId="8" fillId="0" borderId="119" xfId="8" applyNumberFormat="1" applyFont="1" applyFill="1" applyBorder="1"/>
    <xf numFmtId="3" fontId="4" fillId="0" borderId="9" xfId="8" applyNumberFormat="1" applyFont="1" applyFill="1" applyBorder="1"/>
    <xf numFmtId="3" fontId="4" fillId="0" borderId="19" xfId="8" applyNumberFormat="1" applyFont="1" applyFill="1" applyBorder="1"/>
    <xf numFmtId="3" fontId="4" fillId="0" borderId="19" xfId="8" applyNumberFormat="1" applyFill="1" applyBorder="1"/>
    <xf numFmtId="164" fontId="4" fillId="0" borderId="114" xfId="8" applyNumberFormat="1" applyFill="1" applyBorder="1"/>
    <xf numFmtId="164" fontId="4" fillId="0" borderId="7" xfId="8" applyNumberFormat="1" applyFill="1" applyBorder="1"/>
    <xf numFmtId="164" fontId="0" fillId="0" borderId="65" xfId="8" applyNumberFormat="1" applyFont="1" applyFill="1" applyBorder="1"/>
    <xf numFmtId="0" fontId="8" fillId="8" borderId="43" xfId="8" applyFont="1" applyFill="1" applyBorder="1" applyAlignment="1">
      <alignment wrapText="1"/>
    </xf>
    <xf numFmtId="3" fontId="8" fillId="8" borderId="20" xfId="8" applyNumberFormat="1" applyFont="1" applyFill="1" applyBorder="1"/>
    <xf numFmtId="3" fontId="8" fillId="8" borderId="28" xfId="8" applyNumberFormat="1" applyFont="1" applyFill="1" applyBorder="1"/>
    <xf numFmtId="2" fontId="8" fillId="8" borderId="29" xfId="8" applyNumberFormat="1" applyFont="1" applyFill="1" applyBorder="1"/>
    <xf numFmtId="164" fontId="0" fillId="0" borderId="63" xfId="8" applyNumberFormat="1" applyFont="1" applyFill="1" applyBorder="1"/>
    <xf numFmtId="0" fontId="8" fillId="0" borderId="40" xfId="8" applyFont="1" applyFill="1" applyBorder="1" applyAlignment="1">
      <alignment wrapText="1"/>
    </xf>
    <xf numFmtId="3" fontId="8" fillId="0" borderId="30" xfId="8" applyNumberFormat="1" applyFont="1" applyFill="1" applyBorder="1"/>
    <xf numFmtId="3" fontId="8" fillId="0" borderId="31" xfId="8" applyNumberFormat="1" applyFont="1" applyBorder="1"/>
    <xf numFmtId="3" fontId="8" fillId="0" borderId="31" xfId="8" applyNumberFormat="1" applyFont="1" applyFill="1" applyBorder="1"/>
    <xf numFmtId="4" fontId="8" fillId="0" borderId="31" xfId="8" applyNumberFormat="1" applyFont="1" applyFill="1" applyBorder="1"/>
    <xf numFmtId="2" fontId="8" fillId="0" borderId="41" xfId="8" applyNumberFormat="1" applyFont="1" applyFill="1" applyBorder="1"/>
    <xf numFmtId="164" fontId="4" fillId="0" borderId="66" xfId="8" applyNumberFormat="1" applyFill="1" applyBorder="1"/>
    <xf numFmtId="0" fontId="0" fillId="8" borderId="38" xfId="0" applyFill="1" applyBorder="1"/>
    <xf numFmtId="3" fontId="4" fillId="8" borderId="26" xfId="8" applyNumberFormat="1" applyFont="1" applyFill="1" applyBorder="1"/>
    <xf numFmtId="3" fontId="4" fillId="8" borderId="27" xfId="8" applyNumberFormat="1" applyFill="1" applyBorder="1"/>
    <xf numFmtId="3" fontId="24" fillId="20" borderId="2" xfId="0" applyNumberFormat="1" applyFont="1" applyFill="1" applyBorder="1" applyAlignment="1">
      <alignment vertical="center"/>
    </xf>
    <xf numFmtId="2" fontId="4" fillId="8" borderId="116" xfId="8" applyNumberFormat="1" applyFill="1" applyBorder="1"/>
    <xf numFmtId="164" fontId="0" fillId="0" borderId="11" xfId="8" applyNumberFormat="1" applyFont="1" applyFill="1" applyBorder="1"/>
    <xf numFmtId="3" fontId="7" fillId="0" borderId="8" xfId="2" applyNumberFormat="1" applyFill="1" applyBorder="1"/>
    <xf numFmtId="0" fontId="21" fillId="19" borderId="42" xfId="8" applyFont="1" applyFill="1" applyBorder="1" applyAlignment="1">
      <alignment wrapText="1"/>
    </xf>
    <xf numFmtId="1" fontId="4" fillId="0" borderId="9" xfId="8" applyNumberFormat="1" applyFont="1" applyFill="1" applyBorder="1"/>
    <xf numFmtId="1" fontId="4" fillId="0" borderId="19" xfId="8" applyNumberFormat="1" applyFont="1" applyFill="1" applyBorder="1"/>
    <xf numFmtId="1" fontId="4" fillId="0" borderId="19" xfId="8" applyNumberFormat="1" applyFill="1" applyBorder="1"/>
    <xf numFmtId="1" fontId="4" fillId="0" borderId="19" xfId="8" applyNumberFormat="1" applyBorder="1"/>
    <xf numFmtId="1" fontId="7" fillId="0" borderId="8" xfId="2" applyNumberFormat="1" applyFill="1" applyBorder="1"/>
    <xf numFmtId="1" fontId="7" fillId="0" borderId="19" xfId="2" applyNumberFormat="1" applyFill="1" applyBorder="1"/>
    <xf numFmtId="2" fontId="4" fillId="0" borderId="114" xfId="8" applyNumberFormat="1" applyFill="1" applyBorder="1"/>
    <xf numFmtId="164" fontId="0" fillId="0" borderId="7" xfId="8" applyNumberFormat="1" applyFont="1" applyFill="1" applyBorder="1"/>
    <xf numFmtId="0" fontId="8" fillId="14" borderId="42" xfId="8" applyFont="1" applyFill="1" applyBorder="1" applyAlignment="1">
      <alignment wrapText="1"/>
    </xf>
    <xf numFmtId="3" fontId="8" fillId="14" borderId="9" xfId="8" applyNumberFormat="1" applyFont="1" applyFill="1" applyBorder="1"/>
    <xf numFmtId="3" fontId="8" fillId="14" borderId="19" xfId="8" applyNumberFormat="1" applyFont="1" applyFill="1" applyBorder="1"/>
    <xf numFmtId="4" fontId="8" fillId="14" borderId="19" xfId="8" applyNumberFormat="1" applyFont="1" applyFill="1" applyBorder="1"/>
    <xf numFmtId="0" fontId="0" fillId="11" borderId="38" xfId="8" applyFont="1" applyFill="1" applyBorder="1"/>
    <xf numFmtId="3" fontId="4" fillId="11" borderId="26" xfId="8" applyNumberFormat="1" applyFont="1" applyFill="1" applyBorder="1"/>
    <xf numFmtId="3" fontId="4" fillId="11" borderId="27" xfId="8" applyNumberFormat="1" applyFont="1" applyFill="1" applyBorder="1"/>
    <xf numFmtId="3" fontId="4" fillId="11" borderId="27" xfId="8" applyNumberFormat="1" applyFill="1" applyBorder="1"/>
    <xf numFmtId="3" fontId="7" fillId="11" borderId="13" xfId="2" applyNumberFormat="1" applyFill="1" applyBorder="1"/>
    <xf numFmtId="3" fontId="7" fillId="11" borderId="27" xfId="2" applyNumberFormat="1" applyFill="1" applyBorder="1"/>
    <xf numFmtId="2" fontId="4" fillId="11" borderId="116" xfId="8" applyNumberFormat="1" applyFill="1" applyBorder="1"/>
    <xf numFmtId="2" fontId="0" fillId="0" borderId="65" xfId="8" applyNumberFormat="1" applyFont="1" applyBorder="1" applyAlignment="1">
      <alignment wrapText="1"/>
    </xf>
    <xf numFmtId="0" fontId="0" fillId="11" borderId="38" xfId="8" applyFont="1" applyFill="1" applyBorder="1" applyAlignment="1">
      <alignment wrapText="1"/>
    </xf>
    <xf numFmtId="164" fontId="4" fillId="11" borderId="116" xfId="8" applyNumberFormat="1" applyFill="1" applyBorder="1"/>
    <xf numFmtId="3" fontId="0" fillId="11" borderId="27" xfId="8" applyNumberFormat="1" applyFont="1" applyFill="1" applyBorder="1"/>
    <xf numFmtId="0" fontId="4" fillId="0" borderId="26" xfId="8" applyFont="1" applyFill="1" applyBorder="1"/>
    <xf numFmtId="3" fontId="7" fillId="0" borderId="27" xfId="2" applyNumberFormat="1" applyFill="1" applyBorder="1"/>
    <xf numFmtId="0" fontId="0" fillId="21" borderId="26" xfId="8" applyFont="1" applyFill="1" applyBorder="1"/>
    <xf numFmtId="3" fontId="4" fillId="21" borderId="26" xfId="8" applyNumberFormat="1" applyFont="1" applyFill="1" applyBorder="1"/>
    <xf numFmtId="3" fontId="4" fillId="21" borderId="27" xfId="8" applyNumberFormat="1" applyFont="1" applyFill="1" applyBorder="1"/>
    <xf numFmtId="3" fontId="4" fillId="21" borderId="27" xfId="8" applyNumberFormat="1" applyFill="1" applyBorder="1"/>
    <xf numFmtId="3" fontId="7" fillId="21" borderId="13" xfId="2" applyNumberFormat="1" applyFill="1" applyBorder="1"/>
    <xf numFmtId="3" fontId="7" fillId="21" borderId="27" xfId="2" applyNumberFormat="1" applyFill="1" applyBorder="1"/>
    <xf numFmtId="164" fontId="4" fillId="21" borderId="116" xfId="8" applyNumberFormat="1" applyFill="1" applyBorder="1"/>
    <xf numFmtId="1" fontId="4" fillId="0" borderId="65" xfId="8" applyNumberFormat="1" applyFont="1" applyFill="1" applyBorder="1"/>
    <xf numFmtId="0" fontId="4" fillId="21" borderId="3" xfId="8" applyFont="1" applyFill="1" applyBorder="1" applyAlignment="1">
      <alignment wrapText="1"/>
    </xf>
    <xf numFmtId="2" fontId="4" fillId="21" borderId="116" xfId="8" applyNumberFormat="1" applyFill="1" applyBorder="1"/>
    <xf numFmtId="164" fontId="4" fillId="0" borderId="65" xfId="8" applyNumberFormat="1" applyFill="1" applyBorder="1"/>
    <xf numFmtId="0" fontId="4" fillId="21" borderId="26" xfId="8" applyFont="1" applyFill="1" applyBorder="1"/>
    <xf numFmtId="2" fontId="0" fillId="21" borderId="116" xfId="8" applyNumberFormat="1" applyFont="1" applyFill="1" applyBorder="1"/>
    <xf numFmtId="0" fontId="6" fillId="0" borderId="35" xfId="8" applyFont="1" applyBorder="1"/>
    <xf numFmtId="3" fontId="6" fillId="0" borderId="23" xfId="8" applyNumberFormat="1" applyFont="1" applyFill="1" applyBorder="1"/>
    <xf numFmtId="3" fontId="6" fillId="0" borderId="24" xfId="8" applyNumberFormat="1" applyFont="1" applyFill="1" applyBorder="1"/>
    <xf numFmtId="2" fontId="6" fillId="0" borderId="25" xfId="8" applyNumberFormat="1" applyFont="1" applyBorder="1"/>
    <xf numFmtId="164" fontId="4" fillId="0" borderId="67" xfId="8" applyNumberFormat="1" applyBorder="1"/>
    <xf numFmtId="0" fontId="8" fillId="0" borderId="54" xfId="8" applyFont="1" applyBorder="1"/>
    <xf numFmtId="3" fontId="8" fillId="0" borderId="37" xfId="8" applyNumberFormat="1" applyFont="1" applyBorder="1" applyAlignment="1">
      <alignment horizontal="right"/>
    </xf>
    <xf numFmtId="3" fontId="8" fillId="0" borderId="32" xfId="8" applyNumberFormat="1" applyFont="1" applyBorder="1" applyAlignment="1">
      <alignment horizontal="right"/>
    </xf>
    <xf numFmtId="3" fontId="8" fillId="0" borderId="33" xfId="8" applyNumberFormat="1" applyFont="1" applyFill="1" applyBorder="1" applyAlignment="1">
      <alignment horizontal="right"/>
    </xf>
    <xf numFmtId="4" fontId="8" fillId="0" borderId="34" xfId="8" applyNumberFormat="1" applyFont="1" applyBorder="1" applyAlignment="1">
      <alignment horizontal="right"/>
    </xf>
    <xf numFmtId="4" fontId="8" fillId="0" borderId="53" xfId="8" applyNumberFormat="1" applyFont="1" applyBorder="1"/>
    <xf numFmtId="0" fontId="31" fillId="22" borderId="38" xfId="8" applyFont="1" applyFill="1" applyBorder="1"/>
    <xf numFmtId="3" fontId="31" fillId="22" borderId="26" xfId="8" applyNumberFormat="1" applyFont="1" applyFill="1" applyBorder="1"/>
    <xf numFmtId="3" fontId="31" fillId="22" borderId="27" xfId="8" applyNumberFormat="1" applyFont="1" applyFill="1" applyBorder="1"/>
    <xf numFmtId="3" fontId="32" fillId="7" borderId="27" xfId="8" applyNumberFormat="1" applyFont="1" applyFill="1" applyBorder="1"/>
    <xf numFmtId="4" fontId="32" fillId="7" borderId="116" xfId="8" applyNumberFormat="1" applyFont="1" applyFill="1" applyBorder="1"/>
    <xf numFmtId="4" fontId="31" fillId="7" borderId="65" xfId="8" applyNumberFormat="1" applyFont="1" applyFill="1" applyBorder="1"/>
    <xf numFmtId="3" fontId="8" fillId="0" borderId="37" xfId="8" applyNumberFormat="1" applyFont="1" applyBorder="1"/>
    <xf numFmtId="3" fontId="8" fillId="0" borderId="32" xfId="8" applyNumberFormat="1" applyFont="1" applyBorder="1"/>
    <xf numFmtId="3" fontId="8" fillId="0" borderId="32" xfId="8" applyNumberFormat="1" applyFont="1" applyFill="1" applyBorder="1"/>
    <xf numFmtId="4" fontId="8" fillId="0" borderId="34" xfId="8" applyNumberFormat="1" applyFont="1" applyBorder="1"/>
    <xf numFmtId="0" fontId="8" fillId="0" borderId="0" xfId="8" applyFont="1" applyBorder="1" applyAlignment="1">
      <alignment wrapText="1"/>
    </xf>
    <xf numFmtId="3" fontId="8" fillId="0" borderId="0" xfId="8" applyNumberFormat="1" applyFont="1" applyBorder="1"/>
    <xf numFmtId="4" fontId="8" fillId="0" borderId="0" xfId="8" applyNumberFormat="1" applyFont="1" applyFill="1" applyBorder="1"/>
    <xf numFmtId="4" fontId="8" fillId="0" borderId="0" xfId="8" applyNumberFormat="1" applyFont="1" applyBorder="1"/>
    <xf numFmtId="0" fontId="15" fillId="19" borderId="68" xfId="8" applyFont="1" applyFill="1" applyBorder="1"/>
    <xf numFmtId="3" fontId="4" fillId="0" borderId="22" xfId="8" applyNumberFormat="1" applyFont="1" applyFill="1" applyBorder="1"/>
    <xf numFmtId="3" fontId="4" fillId="0" borderId="120" xfId="8" applyNumberFormat="1" applyBorder="1"/>
    <xf numFmtId="3" fontId="4" fillId="0" borderId="120" xfId="8" applyNumberFormat="1" applyFont="1" applyFill="1" applyBorder="1"/>
    <xf numFmtId="3" fontId="4" fillId="0" borderId="120" xfId="8" applyNumberFormat="1" applyFill="1" applyBorder="1"/>
    <xf numFmtId="164" fontId="4" fillId="0" borderId="113" xfId="8" applyNumberFormat="1" applyFill="1" applyBorder="1"/>
    <xf numFmtId="164" fontId="4" fillId="0" borderId="64" xfId="8" applyNumberFormat="1" applyFont="1" applyFill="1" applyBorder="1" applyAlignment="1">
      <alignment wrapText="1"/>
    </xf>
    <xf numFmtId="0" fontId="21" fillId="0" borderId="40" xfId="8" applyFont="1" applyFill="1" applyBorder="1"/>
    <xf numFmtId="3" fontId="8" fillId="0" borderId="30" xfId="8" applyNumberFormat="1" applyFont="1" applyFill="1" applyBorder="1" applyAlignment="1">
      <alignment horizontal="right"/>
    </xf>
    <xf numFmtId="3" fontId="8" fillId="0" borderId="31" xfId="8" applyNumberFormat="1" applyFont="1" applyFill="1" applyBorder="1" applyAlignment="1">
      <alignment horizontal="right"/>
    </xf>
    <xf numFmtId="3" fontId="8" fillId="0" borderId="10" xfId="8" applyNumberFormat="1" applyFont="1" applyFill="1" applyBorder="1" applyAlignment="1">
      <alignment horizontal="right"/>
    </xf>
    <xf numFmtId="4" fontId="8" fillId="0" borderId="41" xfId="8" applyNumberFormat="1" applyFont="1" applyFill="1" applyBorder="1" applyAlignment="1">
      <alignment horizontal="right"/>
    </xf>
    <xf numFmtId="4" fontId="8" fillId="0" borderId="66" xfId="8" applyNumberFormat="1" applyFont="1" applyFill="1" applyBorder="1"/>
    <xf numFmtId="0" fontId="0" fillId="0" borderId="22" xfId="8" applyFont="1" applyBorder="1"/>
    <xf numFmtId="0" fontId="4" fillId="0" borderId="5" xfId="8" applyFont="1" applyFill="1" applyBorder="1" applyAlignment="1">
      <alignment horizontal="center" vertical="center" wrapText="1"/>
    </xf>
    <xf numFmtId="0" fontId="30" fillId="23" borderId="42" xfId="8" applyFont="1" applyFill="1" applyBorder="1"/>
    <xf numFmtId="0" fontId="30" fillId="0" borderId="42" xfId="8" applyFont="1" applyFill="1" applyBorder="1"/>
    <xf numFmtId="3" fontId="4" fillId="0" borderId="42" xfId="8" applyNumberFormat="1" applyFont="1" applyFill="1" applyBorder="1"/>
    <xf numFmtId="3" fontId="4" fillId="0" borderId="8" xfId="8" applyNumberFormat="1" applyFont="1" applyFill="1" applyBorder="1"/>
    <xf numFmtId="3" fontId="0" fillId="0" borderId="42" xfId="0" applyNumberFormat="1" applyFont="1" applyFill="1" applyBorder="1"/>
    <xf numFmtId="0" fontId="8" fillId="0" borderId="35" xfId="8" applyFont="1" applyFill="1" applyBorder="1"/>
    <xf numFmtId="3" fontId="8" fillId="0" borderId="35" xfId="8" applyNumberFormat="1" applyFont="1" applyFill="1" applyBorder="1"/>
    <xf numFmtId="3" fontId="8" fillId="0" borderId="23" xfId="8" applyNumberFormat="1" applyFont="1" applyBorder="1"/>
    <xf numFmtId="3" fontId="8" fillId="0" borderId="115" xfId="8" applyNumberFormat="1" applyFont="1" applyBorder="1"/>
    <xf numFmtId="3" fontId="8" fillId="0" borderId="24" xfId="2" applyNumberFormat="1" applyFont="1" applyBorder="1"/>
    <xf numFmtId="2" fontId="8" fillId="0" borderId="67" xfId="8" applyNumberFormat="1" applyFont="1" applyFill="1" applyBorder="1"/>
    <xf numFmtId="0" fontId="15" fillId="14" borderId="0" xfId="8" applyFont="1" applyFill="1"/>
    <xf numFmtId="0" fontId="15" fillId="0" borderId="0" xfId="8" applyFont="1" applyFill="1"/>
    <xf numFmtId="0" fontId="0" fillId="0" borderId="56" xfId="0" applyFont="1" applyFill="1" applyBorder="1" applyAlignment="1">
      <alignment wrapText="1"/>
    </xf>
    <xf numFmtId="3" fontId="0" fillId="0" borderId="56" xfId="0" applyNumberFormat="1" applyFont="1" applyFill="1" applyBorder="1" applyAlignment="1">
      <alignment wrapText="1"/>
    </xf>
    <xf numFmtId="3" fontId="4" fillId="0" borderId="14" xfId="8" applyNumberFormat="1" applyFont="1" applyFill="1" applyBorder="1"/>
    <xf numFmtId="3" fontId="4" fillId="0" borderId="57" xfId="8" applyNumberFormat="1" applyFont="1" applyFill="1" applyBorder="1"/>
    <xf numFmtId="3" fontId="4" fillId="0" borderId="57" xfId="8" applyNumberFormat="1" applyFill="1" applyBorder="1"/>
    <xf numFmtId="0" fontId="0" fillId="0" borderId="11" xfId="8" applyFont="1" applyFill="1" applyBorder="1"/>
    <xf numFmtId="3" fontId="0" fillId="0" borderId="39" xfId="0" applyNumberFormat="1" applyFont="1" applyFill="1" applyBorder="1" applyAlignment="1">
      <alignment wrapText="1"/>
    </xf>
    <xf numFmtId="0" fontId="11" fillId="0" borderId="56" xfId="4" applyFont="1" applyFill="1" applyBorder="1" applyAlignment="1">
      <alignment wrapText="1"/>
    </xf>
    <xf numFmtId="3" fontId="11" fillId="0" borderId="56" xfId="4" applyNumberFormat="1" applyFont="1" applyFill="1" applyBorder="1" applyAlignment="1">
      <alignment wrapText="1"/>
    </xf>
    <xf numFmtId="164" fontId="0" fillId="0" borderId="11" xfId="8" applyNumberFormat="1" applyFont="1" applyFill="1" applyBorder="1" applyAlignment="1">
      <alignment wrapText="1"/>
    </xf>
    <xf numFmtId="0" fontId="11" fillId="0" borderId="38" xfId="4" applyFont="1" applyFill="1" applyBorder="1" applyAlignment="1">
      <alignment wrapText="1"/>
    </xf>
    <xf numFmtId="3" fontId="11" fillId="0" borderId="38" xfId="4" applyNumberFormat="1" applyFont="1" applyFill="1" applyBorder="1" applyAlignment="1">
      <alignment wrapText="1"/>
    </xf>
    <xf numFmtId="3" fontId="0" fillId="0" borderId="38" xfId="8" applyNumberFormat="1" applyFont="1" applyFill="1" applyBorder="1" applyAlignment="1">
      <alignment wrapText="1"/>
    </xf>
    <xf numFmtId="3" fontId="8" fillId="0" borderId="40" xfId="8" applyNumberFormat="1" applyFont="1" applyFill="1" applyBorder="1"/>
    <xf numFmtId="3" fontId="0" fillId="0" borderId="0" xfId="8" applyNumberFormat="1" applyFont="1"/>
    <xf numFmtId="3" fontId="4" fillId="0" borderId="0" xfId="8" applyNumberFormat="1"/>
    <xf numFmtId="0" fontId="8" fillId="0" borderId="54" xfId="8" applyFont="1" applyFill="1" applyBorder="1"/>
    <xf numFmtId="3" fontId="8" fillId="0" borderId="54" xfId="8" applyNumberFormat="1" applyFont="1" applyFill="1" applyBorder="1"/>
    <xf numFmtId="3" fontId="6" fillId="0" borderId="37" xfId="8" applyNumberFormat="1" applyFont="1" applyFill="1" applyBorder="1"/>
    <xf numFmtId="164" fontId="8" fillId="0" borderId="53" xfId="8" applyNumberFormat="1" applyFont="1" applyFill="1" applyBorder="1"/>
    <xf numFmtId="0" fontId="1" fillId="0" borderId="0" xfId="11"/>
    <xf numFmtId="0" fontId="15" fillId="0" borderId="0" xfId="12" applyFont="1"/>
    <xf numFmtId="0" fontId="15" fillId="0" borderId="0" xfId="12" applyFont="1" applyAlignment="1">
      <alignment horizontal="center" vertical="center"/>
    </xf>
    <xf numFmtId="0" fontId="10" fillId="0" borderId="0" xfId="8" applyFont="1"/>
    <xf numFmtId="0" fontId="4" fillId="0" borderId="0" xfId="12"/>
    <xf numFmtId="0" fontId="4" fillId="10" borderId="62" xfId="12" applyFill="1" applyBorder="1" applyAlignment="1">
      <alignment horizontal="center" vertical="center" textRotation="90"/>
    </xf>
    <xf numFmtId="0" fontId="4" fillId="10" borderId="53" xfId="12" applyFill="1" applyBorder="1" applyAlignment="1">
      <alignment horizontal="center" vertical="center" textRotation="90"/>
    </xf>
    <xf numFmtId="0" fontId="4" fillId="0" borderId="53" xfId="12" applyBorder="1" applyAlignment="1">
      <alignment horizontal="center"/>
    </xf>
    <xf numFmtId="0" fontId="4" fillId="7" borderId="54" xfId="12" applyFont="1" applyFill="1" applyBorder="1" applyAlignment="1">
      <alignment horizontal="center"/>
    </xf>
    <xf numFmtId="0" fontId="4" fillId="10" borderId="53" xfId="12" applyFont="1" applyFill="1" applyBorder="1" applyAlignment="1">
      <alignment horizontal="center"/>
    </xf>
    <xf numFmtId="0" fontId="10" fillId="10" borderId="51" xfId="12" applyFont="1" applyFill="1" applyBorder="1" applyAlignment="1">
      <alignment horizontal="center"/>
    </xf>
    <xf numFmtId="0" fontId="10" fillId="10" borderId="53" xfId="12" applyFont="1" applyFill="1" applyBorder="1" applyAlignment="1">
      <alignment horizontal="center"/>
    </xf>
    <xf numFmtId="0" fontId="10" fillId="7" borderId="53" xfId="12" applyNumberFormat="1" applyFont="1" applyFill="1" applyBorder="1" applyAlignment="1">
      <alignment horizontal="center"/>
    </xf>
    <xf numFmtId="0" fontId="4" fillId="10" borderId="51" xfId="12" applyFont="1" applyFill="1" applyBorder="1" applyAlignment="1">
      <alignment horizontal="center"/>
    </xf>
    <xf numFmtId="0" fontId="1" fillId="0" borderId="11" xfId="11" applyBorder="1" applyAlignment="1">
      <alignment horizontal="right"/>
    </xf>
    <xf numFmtId="0" fontId="10" fillId="0" borderId="65" xfId="12" applyFont="1" applyFill="1" applyBorder="1" applyAlignment="1">
      <alignment vertical="center" wrapText="1"/>
    </xf>
    <xf numFmtId="0" fontId="1" fillId="0" borderId="1" xfId="11" applyBorder="1" applyAlignment="1">
      <alignment horizontal="right"/>
    </xf>
    <xf numFmtId="0" fontId="10" fillId="0" borderId="1" xfId="12" applyFont="1" applyFill="1" applyBorder="1" applyAlignment="1">
      <alignment vertical="center" wrapText="1"/>
    </xf>
    <xf numFmtId="0" fontId="1" fillId="0" borderId="66" xfId="11" applyBorder="1" applyAlignment="1">
      <alignment horizontal="right"/>
    </xf>
    <xf numFmtId="0" fontId="13" fillId="17" borderId="53" xfId="12" applyFont="1" applyFill="1" applyBorder="1" applyAlignment="1">
      <alignment vertical="center"/>
    </xf>
    <xf numFmtId="0" fontId="10" fillId="11" borderId="65" xfId="12" applyFont="1" applyFill="1" applyBorder="1" applyAlignment="1">
      <alignment vertical="center" wrapText="1"/>
    </xf>
    <xf numFmtId="0" fontId="13" fillId="9" borderId="53" xfId="12" applyFont="1" applyFill="1" applyBorder="1" applyAlignment="1">
      <alignment vertical="center"/>
    </xf>
    <xf numFmtId="0" fontId="23" fillId="0" borderId="0" xfId="11" applyFont="1" applyAlignment="1">
      <alignment vertical="center"/>
    </xf>
    <xf numFmtId="0" fontId="23" fillId="0" borderId="0" xfId="11" applyFont="1" applyAlignment="1">
      <alignment horizontal="center"/>
    </xf>
    <xf numFmtId="0" fontId="24" fillId="0" borderId="0" xfId="11" applyFont="1" applyAlignment="1">
      <alignment vertical="center"/>
    </xf>
    <xf numFmtId="4" fontId="24" fillId="0" borderId="0" xfId="11" applyNumberFormat="1" applyFont="1" applyAlignment="1">
      <alignment vertical="center"/>
    </xf>
    <xf numFmtId="0" fontId="24" fillId="0" borderId="71" xfId="11" applyFont="1" applyBorder="1" applyAlignment="1">
      <alignment horizontal="center" vertical="center"/>
    </xf>
    <xf numFmtId="0" fontId="24" fillId="0" borderId="71" xfId="11" applyFont="1" applyBorder="1" applyAlignment="1">
      <alignment vertical="center"/>
    </xf>
    <xf numFmtId="0" fontId="24" fillId="0" borderId="75" xfId="11" applyFont="1" applyBorder="1" applyAlignment="1">
      <alignment horizontal="right" vertical="center"/>
    </xf>
    <xf numFmtId="0" fontId="24" fillId="0" borderId="75" xfId="11" applyFont="1" applyBorder="1" applyAlignment="1">
      <alignment vertical="center"/>
    </xf>
    <xf numFmtId="0" fontId="24" fillId="0" borderId="81" xfId="11" applyFont="1" applyBorder="1" applyAlignment="1">
      <alignment horizontal="center" vertical="center" textRotation="90"/>
    </xf>
    <xf numFmtId="0" fontId="24" fillId="0" borderId="82" xfId="11" applyFont="1" applyBorder="1" applyAlignment="1">
      <alignment horizontal="center" vertical="center" textRotation="90"/>
    </xf>
    <xf numFmtId="0" fontId="23" fillId="0" borderId="85" xfId="11" applyFont="1" applyBorder="1" applyAlignment="1">
      <alignment horizontal="center"/>
    </xf>
    <xf numFmtId="0" fontId="23" fillId="0" borderId="86" xfId="11" applyFont="1" applyBorder="1" applyAlignment="1">
      <alignment horizontal="center" vertical="center"/>
    </xf>
    <xf numFmtId="0" fontId="25" fillId="7" borderId="87" xfId="11" applyFont="1" applyFill="1" applyBorder="1" applyAlignment="1">
      <alignment horizontal="center" vertical="center"/>
    </xf>
    <xf numFmtId="0" fontId="24" fillId="0" borderId="88" xfId="11" applyFont="1" applyBorder="1" applyAlignment="1">
      <alignment horizontal="center" vertical="center"/>
    </xf>
    <xf numFmtId="0" fontId="24" fillId="0" borderId="89" xfId="11" applyFont="1" applyBorder="1" applyAlignment="1">
      <alignment horizontal="center" vertical="center"/>
    </xf>
    <xf numFmtId="0" fontId="25" fillId="15" borderId="87" xfId="11" applyFont="1" applyFill="1" applyBorder="1" applyAlignment="1">
      <alignment horizontal="center" vertical="center"/>
    </xf>
    <xf numFmtId="4" fontId="24" fillId="16" borderId="90" xfId="11" applyNumberFormat="1" applyFont="1" applyFill="1" applyBorder="1" applyAlignment="1">
      <alignment horizontal="center" vertical="center"/>
    </xf>
    <xf numFmtId="0" fontId="22" fillId="0" borderId="94" xfId="11" applyFont="1" applyBorder="1" applyAlignment="1">
      <alignment horizontal="right"/>
    </xf>
    <xf numFmtId="0" fontId="22" fillId="0" borderId="91" xfId="11" applyFont="1" applyFill="1" applyBorder="1" applyAlignment="1">
      <alignment vertical="top" wrapText="1"/>
    </xf>
    <xf numFmtId="3" fontId="22" fillId="7" borderId="95" xfId="11" applyNumberFormat="1" applyFont="1" applyFill="1" applyBorder="1" applyAlignment="1">
      <alignment vertical="center"/>
    </xf>
    <xf numFmtId="3" fontId="22" fillId="0" borderId="93" xfId="11" applyNumberFormat="1" applyFont="1" applyBorder="1" applyAlignment="1">
      <alignment vertical="center"/>
    </xf>
    <xf numFmtId="3" fontId="22" fillId="0" borderId="96" xfId="11" applyNumberFormat="1" applyFont="1" applyBorder="1" applyAlignment="1">
      <alignment vertical="center"/>
    </xf>
    <xf numFmtId="3" fontId="22" fillId="15" borderId="92" xfId="11" applyNumberFormat="1" applyFont="1" applyFill="1" applyBorder="1" applyAlignment="1">
      <alignment vertical="center"/>
    </xf>
    <xf numFmtId="2" fontId="22" fillId="16" borderId="97" xfId="11" applyNumberFormat="1" applyFont="1" applyFill="1" applyBorder="1" applyAlignment="1">
      <alignment vertical="center"/>
    </xf>
    <xf numFmtId="4" fontId="27" fillId="18" borderId="53" xfId="11" applyNumberFormat="1" applyFont="1" applyFill="1" applyBorder="1" applyAlignment="1">
      <alignment horizontal="left" vertical="center"/>
    </xf>
    <xf numFmtId="4" fontId="29" fillId="18" borderId="98" xfId="11" applyNumberFormat="1" applyFont="1" applyFill="1" applyBorder="1" applyAlignment="1">
      <alignment vertical="center"/>
    </xf>
    <xf numFmtId="3" fontId="28" fillId="18" borderId="99" xfId="11" applyNumberFormat="1" applyFont="1" applyFill="1" applyBorder="1" applyAlignment="1">
      <alignment vertical="center"/>
    </xf>
    <xf numFmtId="3" fontId="28" fillId="18" borderId="100" xfId="11" applyNumberFormat="1" applyFont="1" applyFill="1" applyBorder="1" applyAlignment="1">
      <alignment vertical="center"/>
    </xf>
    <xf numFmtId="3" fontId="28" fillId="18" borderId="101" xfId="11" applyNumberFormat="1" applyFont="1" applyFill="1" applyBorder="1" applyAlignment="1">
      <alignment vertical="center"/>
    </xf>
    <xf numFmtId="3" fontId="28" fillId="18" borderId="102" xfId="11" applyNumberFormat="1" applyFont="1" applyFill="1" applyBorder="1" applyAlignment="1">
      <alignment vertical="center"/>
    </xf>
    <xf numFmtId="4" fontId="28" fillId="18" borderId="103" xfId="11" applyNumberFormat="1" applyFont="1" applyFill="1" applyBorder="1" applyAlignment="1">
      <alignment vertical="center"/>
    </xf>
    <xf numFmtId="3" fontId="10" fillId="7" borderId="38" xfId="12" applyNumberFormat="1" applyFont="1" applyFill="1" applyBorder="1" applyAlignment="1"/>
    <xf numFmtId="3" fontId="10" fillId="10" borderId="65" xfId="12" applyNumberFormat="1" applyFont="1" applyFill="1" applyBorder="1" applyAlignment="1"/>
    <xf numFmtId="3" fontId="22" fillId="0" borderId="105" xfId="11" applyNumberFormat="1" applyFont="1" applyFill="1" applyBorder="1" applyAlignment="1"/>
    <xf numFmtId="3" fontId="22" fillId="0" borderId="11" xfId="11" applyNumberFormat="1" applyFont="1" applyFill="1" applyBorder="1" applyAlignment="1"/>
    <xf numFmtId="3" fontId="22" fillId="0" borderId="11" xfId="8" applyNumberFormat="1" applyFont="1" applyFill="1" applyBorder="1" applyAlignment="1"/>
    <xf numFmtId="3" fontId="10" fillId="7" borderId="106" xfId="12" applyNumberFormat="1" applyFont="1" applyFill="1" applyBorder="1" applyAlignment="1"/>
    <xf numFmtId="3" fontId="10" fillId="15" borderId="46" xfId="12" applyNumberFormat="1" applyFont="1" applyFill="1" applyBorder="1" applyAlignment="1"/>
    <xf numFmtId="4" fontId="10" fillId="2" borderId="1" xfId="12" applyNumberFormat="1" applyFont="1" applyFill="1" applyBorder="1" applyAlignment="1"/>
    <xf numFmtId="3" fontId="10" fillId="7" borderId="39" xfId="12" applyNumberFormat="1" applyFont="1" applyFill="1" applyBorder="1" applyAlignment="1"/>
    <xf numFmtId="3" fontId="10" fillId="10" borderId="1" xfId="12" applyNumberFormat="1" applyFont="1" applyFill="1" applyBorder="1" applyAlignment="1"/>
    <xf numFmtId="3" fontId="22" fillId="0" borderId="104" xfId="11" applyNumberFormat="1" applyFont="1" applyFill="1" applyBorder="1" applyAlignment="1"/>
    <xf numFmtId="3" fontId="22" fillId="0" borderId="63" xfId="11" applyNumberFormat="1" applyFont="1" applyFill="1" applyBorder="1" applyAlignment="1"/>
    <xf numFmtId="3" fontId="22" fillId="0" borderId="63" xfId="8" applyNumberFormat="1" applyFont="1" applyFill="1" applyBorder="1" applyAlignment="1"/>
    <xf numFmtId="3" fontId="10" fillId="15" borderId="16" xfId="12" applyNumberFormat="1" applyFont="1" applyFill="1" applyBorder="1" applyAlignment="1"/>
    <xf numFmtId="3" fontId="13" fillId="17" borderId="54" xfId="12" applyNumberFormat="1" applyFont="1" applyFill="1" applyBorder="1" applyAlignment="1"/>
    <xf numFmtId="3" fontId="13" fillId="17" borderId="53" xfId="12" applyNumberFormat="1" applyFont="1" applyFill="1" applyBorder="1" applyAlignment="1"/>
    <xf numFmtId="3" fontId="13" fillId="17" borderId="51" xfId="12" applyNumberFormat="1" applyFont="1" applyFill="1" applyBorder="1" applyAlignment="1"/>
    <xf numFmtId="3" fontId="13" fillId="17" borderId="52" xfId="12" applyNumberFormat="1" applyFont="1" applyFill="1" applyBorder="1" applyAlignment="1"/>
    <xf numFmtId="4" fontId="13" fillId="17" borderId="53" xfId="12" applyNumberFormat="1" applyFont="1" applyFill="1" applyBorder="1" applyAlignment="1"/>
    <xf numFmtId="3" fontId="10" fillId="10" borderId="16" xfId="12" applyNumberFormat="1" applyFont="1" applyFill="1" applyBorder="1" applyAlignment="1"/>
    <xf numFmtId="3" fontId="10" fillId="10" borderId="46" xfId="12" applyNumberFormat="1" applyFont="1" applyFill="1" applyBorder="1" applyAlignment="1"/>
    <xf numFmtId="3" fontId="10" fillId="7" borderId="65" xfId="12" applyNumberFormat="1" applyFont="1" applyFill="1" applyBorder="1" applyAlignment="1"/>
    <xf numFmtId="3" fontId="13" fillId="9" borderId="54" xfId="12" applyNumberFormat="1" applyFont="1" applyFill="1" applyBorder="1" applyAlignment="1"/>
    <xf numFmtId="3" fontId="13" fillId="9" borderId="53" xfId="12" applyNumberFormat="1" applyFont="1" applyFill="1" applyBorder="1" applyAlignment="1"/>
    <xf numFmtId="3" fontId="13" fillId="9" borderId="51" xfId="12" applyNumberFormat="1" applyFont="1" applyFill="1" applyBorder="1" applyAlignment="1"/>
    <xf numFmtId="3" fontId="13" fillId="9" borderId="52" xfId="12" applyNumberFormat="1" applyFont="1" applyFill="1" applyBorder="1" applyAlignment="1"/>
    <xf numFmtId="4" fontId="13" fillId="9" borderId="53" xfId="12" applyNumberFormat="1" applyFont="1" applyFill="1" applyBorder="1" applyAlignment="1"/>
    <xf numFmtId="0" fontId="0" fillId="13" borderId="40" xfId="1" applyFont="1" applyFill="1" applyBorder="1" applyAlignment="1"/>
    <xf numFmtId="0" fontId="4" fillId="13" borderId="62" xfId="1" applyFont="1" applyFill="1" applyBorder="1" applyAlignment="1">
      <alignment horizontal="center"/>
    </xf>
    <xf numFmtId="3" fontId="4" fillId="13" borderId="21" xfId="1" applyNumberFormat="1" applyFill="1" applyBorder="1"/>
    <xf numFmtId="3" fontId="8" fillId="13" borderId="66" xfId="1" applyNumberFormat="1" applyFont="1" applyFill="1" applyBorder="1"/>
    <xf numFmtId="0" fontId="0" fillId="0" borderId="48" xfId="1" applyFont="1" applyBorder="1"/>
    <xf numFmtId="3" fontId="4" fillId="0" borderId="122" xfId="1" applyNumberFormat="1" applyBorder="1"/>
    <xf numFmtId="0" fontId="4" fillId="13" borderId="16" xfId="1" applyFill="1" applyBorder="1"/>
    <xf numFmtId="0" fontId="4" fillId="13" borderId="107" xfId="1" applyFill="1" applyBorder="1"/>
    <xf numFmtId="3" fontId="4" fillId="13" borderId="108" xfId="1" applyNumberFormat="1" applyFill="1" applyBorder="1"/>
    <xf numFmtId="3" fontId="4" fillId="13" borderId="8" xfId="1" applyNumberFormat="1" applyFill="1" applyBorder="1"/>
    <xf numFmtId="3" fontId="8" fillId="13" borderId="7" xfId="1" applyNumberFormat="1" applyFont="1" applyFill="1" applyBorder="1"/>
    <xf numFmtId="0" fontId="4" fillId="13" borderId="69" xfId="1" applyFont="1" applyFill="1" applyBorder="1" applyAlignment="1">
      <alignment horizontal="center"/>
    </xf>
    <xf numFmtId="3" fontId="4" fillId="13" borderId="24" xfId="1" applyNumberFormat="1" applyFill="1" applyBorder="1"/>
    <xf numFmtId="3" fontId="8" fillId="13" borderId="67" xfId="1" applyNumberFormat="1" applyFont="1" applyFill="1" applyBorder="1"/>
    <xf numFmtId="0" fontId="0" fillId="0" borderId="57" xfId="0" applyBorder="1" applyAlignment="1">
      <alignment horizontal="center" vertical="center" wrapText="1"/>
    </xf>
    <xf numFmtId="3" fontId="19" fillId="5" borderId="111" xfId="0" applyNumberFormat="1" applyFont="1" applyFill="1" applyBorder="1"/>
    <xf numFmtId="3" fontId="0" fillId="0" borderId="39" xfId="0" applyNumberFormat="1" applyBorder="1"/>
    <xf numFmtId="3" fontId="0" fillId="5" borderId="112" xfId="0" applyNumberFormat="1" applyFill="1" applyBorder="1"/>
    <xf numFmtId="3" fontId="0" fillId="0" borderId="29" xfId="0" applyNumberFormat="1" applyBorder="1"/>
    <xf numFmtId="3" fontId="19" fillId="5" borderId="3" xfId="0" applyNumberFormat="1" applyFont="1" applyFill="1" applyBorder="1"/>
    <xf numFmtId="3" fontId="0" fillId="5" borderId="3" xfId="0" applyNumberFormat="1" applyFont="1" applyFill="1" applyBorder="1"/>
    <xf numFmtId="3" fontId="0" fillId="5" borderId="20" xfId="0" applyNumberFormat="1" applyFont="1" applyFill="1" applyBorder="1"/>
    <xf numFmtId="0" fontId="0" fillId="0" borderId="5" xfId="8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/>
    </xf>
    <xf numFmtId="0" fontId="0" fillId="0" borderId="5" xfId="8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5" xfId="8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4" fillId="0" borderId="5" xfId="8" applyFont="1" applyFill="1" applyBorder="1" applyAlignment="1">
      <alignment horizontal="center" vertical="center" wrapText="1"/>
    </xf>
    <xf numFmtId="0" fontId="0" fillId="0" borderId="121" xfId="8" applyFont="1" applyBorder="1" applyAlignment="1">
      <alignment wrapText="1"/>
    </xf>
    <xf numFmtId="0" fontId="0" fillId="0" borderId="114" xfId="0" applyBorder="1" applyAlignment="1">
      <alignment wrapText="1"/>
    </xf>
    <xf numFmtId="0" fontId="0" fillId="0" borderId="64" xfId="8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65" xfId="0" applyBorder="1" applyAlignment="1">
      <alignment horizontal="left" vertical="top" wrapText="1"/>
    </xf>
    <xf numFmtId="0" fontId="4" fillId="10" borderId="64" xfId="12" applyFill="1" applyBorder="1" applyAlignment="1">
      <alignment horizontal="center" vertical="center" textRotation="90" wrapText="1"/>
    </xf>
    <xf numFmtId="0" fontId="4" fillId="10" borderId="7" xfId="12" applyFill="1" applyBorder="1" applyAlignment="1">
      <alignment horizontal="center" vertical="center" textRotation="90" wrapText="1"/>
    </xf>
    <xf numFmtId="0" fontId="4" fillId="10" borderId="66" xfId="12" applyFill="1" applyBorder="1" applyAlignment="1">
      <alignment horizontal="center" vertical="center" textRotation="90" wrapText="1"/>
    </xf>
    <xf numFmtId="0" fontId="0" fillId="0" borderId="64" xfId="12" applyFont="1" applyBorder="1" applyAlignment="1">
      <alignment horizontal="center" vertical="center" wrapText="1"/>
    </xf>
    <xf numFmtId="0" fontId="1" fillId="0" borderId="7" xfId="11" applyBorder="1" applyAlignment="1">
      <alignment horizontal="center"/>
    </xf>
    <xf numFmtId="0" fontId="1" fillId="0" borderId="66" xfId="11" applyBorder="1" applyAlignment="1">
      <alignment horizontal="center"/>
    </xf>
    <xf numFmtId="0" fontId="6" fillId="7" borderId="64" xfId="12" applyFont="1" applyFill="1" applyBorder="1" applyAlignment="1">
      <alignment horizontal="center" vertical="center" textRotation="90" wrapText="1"/>
    </xf>
    <xf numFmtId="0" fontId="6" fillId="7" borderId="7" xfId="12" applyFont="1" applyFill="1" applyBorder="1" applyAlignment="1">
      <alignment horizontal="center" vertical="center" textRotation="90" wrapText="1"/>
    </xf>
    <xf numFmtId="0" fontId="6" fillId="7" borderId="66" xfId="12" applyFont="1" applyFill="1" applyBorder="1" applyAlignment="1">
      <alignment horizontal="center" vertical="center" textRotation="90" wrapText="1"/>
    </xf>
    <xf numFmtId="0" fontId="4" fillId="10" borderId="54" xfId="12" applyFill="1" applyBorder="1" applyAlignment="1">
      <alignment horizontal="center" vertical="center"/>
    </xf>
    <xf numFmtId="0" fontId="4" fillId="10" borderId="51" xfId="12" applyFill="1" applyBorder="1" applyAlignment="1">
      <alignment horizontal="center" vertical="center"/>
    </xf>
    <xf numFmtId="0" fontId="4" fillId="10" borderId="52" xfId="12" applyFill="1" applyBorder="1" applyAlignment="1">
      <alignment horizontal="center" vertical="center"/>
    </xf>
    <xf numFmtId="0" fontId="6" fillId="15" borderId="64" xfId="12" applyFont="1" applyFill="1" applyBorder="1" applyAlignment="1">
      <alignment horizontal="center" vertical="center" textRotation="90" wrapText="1"/>
    </xf>
    <xf numFmtId="0" fontId="6" fillId="15" borderId="7" xfId="12" applyFont="1" applyFill="1" applyBorder="1" applyAlignment="1">
      <alignment horizontal="center" vertical="center" textRotation="90" wrapText="1"/>
    </xf>
    <xf numFmtId="0" fontId="6" fillId="15" borderId="66" xfId="12" applyFont="1" applyFill="1" applyBorder="1" applyAlignment="1">
      <alignment horizontal="center" vertical="center" textRotation="90" wrapText="1"/>
    </xf>
    <xf numFmtId="0" fontId="4" fillId="16" borderId="64" xfId="12" applyFill="1" applyBorder="1" applyAlignment="1">
      <alignment horizontal="center" vertical="center" textRotation="90" wrapText="1"/>
    </xf>
    <xf numFmtId="0" fontId="4" fillId="16" borderId="7" xfId="12" applyFill="1" applyBorder="1" applyAlignment="1">
      <alignment horizontal="center" vertical="center" textRotation="90" wrapText="1"/>
    </xf>
    <xf numFmtId="0" fontId="4" fillId="16" borderId="66" xfId="12" applyFill="1" applyBorder="1" applyAlignment="1">
      <alignment horizontal="center" vertical="center" textRotation="90" wrapText="1"/>
    </xf>
    <xf numFmtId="4" fontId="24" fillId="16" borderId="72" xfId="11" applyNumberFormat="1" applyFont="1" applyFill="1" applyBorder="1" applyAlignment="1">
      <alignment horizontal="center" vertical="center" textRotation="90" wrapText="1"/>
    </xf>
    <xf numFmtId="0" fontId="26" fillId="16" borderId="77" xfId="11" applyFont="1" applyFill="1" applyBorder="1"/>
    <xf numFmtId="0" fontId="26" fillId="16" borderId="84" xfId="11" applyFont="1" applyFill="1" applyBorder="1"/>
    <xf numFmtId="0" fontId="24" fillId="0" borderId="74" xfId="11" applyFont="1" applyBorder="1" applyAlignment="1">
      <alignment horizontal="center" vertical="center" textRotation="90" wrapText="1"/>
    </xf>
    <xf numFmtId="0" fontId="26" fillId="0" borderId="80" xfId="11" applyFont="1" applyBorder="1"/>
    <xf numFmtId="0" fontId="24" fillId="0" borderId="76" xfId="11" applyFont="1" applyBorder="1" applyAlignment="1">
      <alignment horizontal="center" vertical="center" textRotation="90" wrapText="1"/>
    </xf>
    <xf numFmtId="0" fontId="26" fillId="0" borderId="83" xfId="11" applyFont="1" applyBorder="1"/>
    <xf numFmtId="0" fontId="24" fillId="0" borderId="64" xfId="11" applyFont="1" applyBorder="1" applyAlignment="1">
      <alignment horizontal="center" vertical="center" textRotation="90" wrapText="1"/>
    </xf>
    <xf numFmtId="0" fontId="26" fillId="0" borderId="7" xfId="11" applyFont="1" applyBorder="1"/>
    <xf numFmtId="0" fontId="26" fillId="0" borderId="78" xfId="11" applyFont="1" applyBorder="1"/>
    <xf numFmtId="0" fontId="25" fillId="7" borderId="70" xfId="11" applyFont="1" applyFill="1" applyBorder="1" applyAlignment="1">
      <alignment horizontal="center" vertical="center" textRotation="90" wrapText="1"/>
    </xf>
    <xf numFmtId="0" fontId="26" fillId="7" borderId="73" xfId="11" applyFont="1" applyFill="1" applyBorder="1"/>
    <xf numFmtId="0" fontId="26" fillId="7" borderId="79" xfId="11" applyFont="1" applyFill="1" applyBorder="1"/>
    <xf numFmtId="0" fontId="25" fillId="15" borderId="70" xfId="11" applyFont="1" applyFill="1" applyBorder="1" applyAlignment="1">
      <alignment horizontal="center" vertical="center" textRotation="90" wrapText="1"/>
    </xf>
    <xf numFmtId="0" fontId="26" fillId="15" borderId="73" xfId="11" applyFont="1" applyFill="1" applyBorder="1"/>
    <xf numFmtId="0" fontId="26" fillId="15" borderId="79" xfId="11" applyFont="1" applyFill="1" applyBorder="1"/>
    <xf numFmtId="0" fontId="6" fillId="3" borderId="45" xfId="1" applyFont="1" applyFill="1" applyBorder="1" applyAlignment="1">
      <alignment horizontal="center" vertical="center" textRotation="90"/>
    </xf>
    <xf numFmtId="0" fontId="6" fillId="3" borderId="49" xfId="1" applyFont="1" applyFill="1" applyBorder="1" applyAlignment="1">
      <alignment horizontal="center" vertical="center" textRotation="90"/>
    </xf>
    <xf numFmtId="0" fontId="4" fillId="0" borderId="6" xfId="1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0" fillId="0" borderId="26" xfId="0" applyBorder="1" applyAlignment="1">
      <alignment horizontal="center" vertical="center" textRotation="90"/>
    </xf>
    <xf numFmtId="0" fontId="4" fillId="0" borderId="5" xfId="1" applyBorder="1" applyAlignment="1">
      <alignment horizontal="center" vertical="center"/>
    </xf>
    <xf numFmtId="0" fontId="9" fillId="0" borderId="0" xfId="1" applyFont="1" applyAlignment="1">
      <alignment wrapText="1"/>
    </xf>
    <xf numFmtId="0" fontId="4" fillId="0" borderId="54" xfId="1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6" fillId="3" borderId="58" xfId="1" applyFont="1" applyFill="1" applyBorder="1" applyAlignment="1">
      <alignment horizontal="center" vertical="center" textRotation="90"/>
    </xf>
    <xf numFmtId="0" fontId="0" fillId="0" borderId="45" xfId="0" applyBorder="1" applyAlignment="1">
      <alignment horizontal="center" vertical="center" textRotation="90"/>
    </xf>
    <xf numFmtId="0" fontId="0" fillId="0" borderId="47" xfId="0" applyBorder="1" applyAlignment="1">
      <alignment horizontal="center" vertical="center" textRotation="90"/>
    </xf>
    <xf numFmtId="0" fontId="6" fillId="3" borderId="45" xfId="1" applyFont="1" applyFill="1" applyBorder="1" applyAlignment="1">
      <alignment vertical="center" textRotation="90"/>
    </xf>
    <xf numFmtId="0" fontId="6" fillId="3" borderId="47" xfId="1" applyFont="1" applyFill="1" applyBorder="1" applyAlignment="1">
      <alignment vertical="center" textRotation="90"/>
    </xf>
  </cellXfs>
  <cellStyles count="13">
    <cellStyle name="Normální" xfId="0" builtinId="0"/>
    <cellStyle name="Normální 10" xfId="6"/>
    <cellStyle name="Normální 10 2" xfId="7"/>
    <cellStyle name="Normální 10 2 2" xfId="10"/>
    <cellStyle name="Normální 2" xfId="3"/>
    <cellStyle name="normální 2 2" xfId="9"/>
    <cellStyle name="normální 2 2 2" xfId="11"/>
    <cellStyle name="normální 5" xfId="4"/>
    <cellStyle name="normální 5 2" xfId="12"/>
    <cellStyle name="normální_pozadORG 2" xfId="1"/>
    <cellStyle name="normální_pozadORG 2 2" xfId="8"/>
    <cellStyle name="normální_Tabrozpis2000" xfId="2"/>
    <cellStyle name="TableStyleLight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workbookViewId="0">
      <selection activeCell="A14" sqref="A14"/>
    </sheetView>
  </sheetViews>
  <sheetFormatPr defaultRowHeight="15"/>
  <cols>
    <col min="1" max="1" width="75.7109375" customWidth="1"/>
    <col min="2" max="2" width="13.85546875" bestFit="1" customWidth="1"/>
    <col min="3" max="3" width="12.140625" bestFit="1" customWidth="1"/>
    <col min="4" max="4" width="13.5703125" bestFit="1" customWidth="1"/>
    <col min="5" max="5" width="13.28515625" bestFit="1" customWidth="1"/>
    <col min="6" max="6" width="12.42578125" bestFit="1" customWidth="1"/>
    <col min="7" max="7" width="11.42578125" bestFit="1" customWidth="1"/>
    <col min="8" max="8" width="14.85546875" bestFit="1" customWidth="1"/>
    <col min="9" max="9" width="13.5703125" bestFit="1" customWidth="1"/>
    <col min="10" max="10" width="12.42578125" bestFit="1" customWidth="1"/>
    <col min="11" max="11" width="11.42578125" bestFit="1" customWidth="1"/>
    <col min="12" max="14" width="13.28515625" bestFit="1" customWidth="1"/>
    <col min="15" max="15" width="11.42578125" bestFit="1" customWidth="1"/>
    <col min="16" max="16" width="13.28515625" bestFit="1" customWidth="1"/>
    <col min="251" max="251" width="75.7109375" customWidth="1"/>
    <col min="252" max="252" width="18.140625" customWidth="1"/>
    <col min="253" max="253" width="18" customWidth="1"/>
    <col min="254" max="254" width="13.7109375" customWidth="1"/>
    <col min="255" max="255" width="13.85546875" customWidth="1"/>
    <col min="256" max="256" width="12" customWidth="1"/>
    <col min="257" max="258" width="13.5703125" customWidth="1"/>
    <col min="259" max="259" width="14.28515625" customWidth="1"/>
    <col min="260" max="260" width="15.140625" customWidth="1"/>
    <col min="261" max="261" width="17" customWidth="1"/>
    <col min="262" max="262" width="17.42578125" customWidth="1"/>
    <col min="507" max="507" width="75.7109375" customWidth="1"/>
    <col min="508" max="508" width="18.140625" customWidth="1"/>
    <col min="509" max="509" width="18" customWidth="1"/>
    <col min="510" max="510" width="13.7109375" customWidth="1"/>
    <col min="511" max="511" width="13.85546875" customWidth="1"/>
    <col min="512" max="512" width="12" customWidth="1"/>
    <col min="513" max="514" width="13.5703125" customWidth="1"/>
    <col min="515" max="515" width="14.28515625" customWidth="1"/>
    <col min="516" max="516" width="15.140625" customWidth="1"/>
    <col min="517" max="517" width="17" customWidth="1"/>
    <col min="518" max="518" width="17.42578125" customWidth="1"/>
    <col min="763" max="763" width="75.7109375" customWidth="1"/>
    <col min="764" max="764" width="18.140625" customWidth="1"/>
    <col min="765" max="765" width="18" customWidth="1"/>
    <col min="766" max="766" width="13.7109375" customWidth="1"/>
    <col min="767" max="767" width="13.85546875" customWidth="1"/>
    <col min="768" max="768" width="12" customWidth="1"/>
    <col min="769" max="770" width="13.5703125" customWidth="1"/>
    <col min="771" max="771" width="14.28515625" customWidth="1"/>
    <col min="772" max="772" width="15.140625" customWidth="1"/>
    <col min="773" max="773" width="17" customWidth="1"/>
    <col min="774" max="774" width="17.42578125" customWidth="1"/>
    <col min="1019" max="1019" width="75.7109375" customWidth="1"/>
    <col min="1020" max="1020" width="18.140625" customWidth="1"/>
    <col min="1021" max="1021" width="18" customWidth="1"/>
    <col min="1022" max="1022" width="13.7109375" customWidth="1"/>
    <col min="1023" max="1023" width="13.85546875" customWidth="1"/>
    <col min="1024" max="1024" width="12" customWidth="1"/>
    <col min="1025" max="1026" width="13.5703125" customWidth="1"/>
    <col min="1027" max="1027" width="14.28515625" customWidth="1"/>
    <col min="1028" max="1028" width="15.140625" customWidth="1"/>
    <col min="1029" max="1029" width="17" customWidth="1"/>
    <col min="1030" max="1030" width="17.42578125" customWidth="1"/>
    <col min="1275" max="1275" width="75.7109375" customWidth="1"/>
    <col min="1276" max="1276" width="18.140625" customWidth="1"/>
    <col min="1277" max="1277" width="18" customWidth="1"/>
    <col min="1278" max="1278" width="13.7109375" customWidth="1"/>
    <col min="1279" max="1279" width="13.85546875" customWidth="1"/>
    <col min="1280" max="1280" width="12" customWidth="1"/>
    <col min="1281" max="1282" width="13.5703125" customWidth="1"/>
    <col min="1283" max="1283" width="14.28515625" customWidth="1"/>
    <col min="1284" max="1284" width="15.140625" customWidth="1"/>
    <col min="1285" max="1285" width="17" customWidth="1"/>
    <col min="1286" max="1286" width="17.42578125" customWidth="1"/>
    <col min="1531" max="1531" width="75.7109375" customWidth="1"/>
    <col min="1532" max="1532" width="18.140625" customWidth="1"/>
    <col min="1533" max="1533" width="18" customWidth="1"/>
    <col min="1534" max="1534" width="13.7109375" customWidth="1"/>
    <col min="1535" max="1535" width="13.85546875" customWidth="1"/>
    <col min="1536" max="1536" width="12" customWidth="1"/>
    <col min="1537" max="1538" width="13.5703125" customWidth="1"/>
    <col min="1539" max="1539" width="14.28515625" customWidth="1"/>
    <col min="1540" max="1540" width="15.140625" customWidth="1"/>
    <col min="1541" max="1541" width="17" customWidth="1"/>
    <col min="1542" max="1542" width="17.42578125" customWidth="1"/>
    <col min="1787" max="1787" width="75.7109375" customWidth="1"/>
    <col min="1788" max="1788" width="18.140625" customWidth="1"/>
    <col min="1789" max="1789" width="18" customWidth="1"/>
    <col min="1790" max="1790" width="13.7109375" customWidth="1"/>
    <col min="1791" max="1791" width="13.85546875" customWidth="1"/>
    <col min="1792" max="1792" width="12" customWidth="1"/>
    <col min="1793" max="1794" width="13.5703125" customWidth="1"/>
    <col min="1795" max="1795" width="14.28515625" customWidth="1"/>
    <col min="1796" max="1796" width="15.140625" customWidth="1"/>
    <col min="1797" max="1797" width="17" customWidth="1"/>
    <col min="1798" max="1798" width="17.42578125" customWidth="1"/>
    <col min="2043" max="2043" width="75.7109375" customWidth="1"/>
    <col min="2044" max="2044" width="18.140625" customWidth="1"/>
    <col min="2045" max="2045" width="18" customWidth="1"/>
    <col min="2046" max="2046" width="13.7109375" customWidth="1"/>
    <col min="2047" max="2047" width="13.85546875" customWidth="1"/>
    <col min="2048" max="2048" width="12" customWidth="1"/>
    <col min="2049" max="2050" width="13.5703125" customWidth="1"/>
    <col min="2051" max="2051" width="14.28515625" customWidth="1"/>
    <col min="2052" max="2052" width="15.140625" customWidth="1"/>
    <col min="2053" max="2053" width="17" customWidth="1"/>
    <col min="2054" max="2054" width="17.42578125" customWidth="1"/>
    <col min="2299" max="2299" width="75.7109375" customWidth="1"/>
    <col min="2300" max="2300" width="18.140625" customWidth="1"/>
    <col min="2301" max="2301" width="18" customWidth="1"/>
    <col min="2302" max="2302" width="13.7109375" customWidth="1"/>
    <col min="2303" max="2303" width="13.85546875" customWidth="1"/>
    <col min="2304" max="2304" width="12" customWidth="1"/>
    <col min="2305" max="2306" width="13.5703125" customWidth="1"/>
    <col min="2307" max="2307" width="14.28515625" customWidth="1"/>
    <col min="2308" max="2308" width="15.140625" customWidth="1"/>
    <col min="2309" max="2309" width="17" customWidth="1"/>
    <col min="2310" max="2310" width="17.42578125" customWidth="1"/>
    <col min="2555" max="2555" width="75.7109375" customWidth="1"/>
    <col min="2556" max="2556" width="18.140625" customWidth="1"/>
    <col min="2557" max="2557" width="18" customWidth="1"/>
    <col min="2558" max="2558" width="13.7109375" customWidth="1"/>
    <col min="2559" max="2559" width="13.85546875" customWidth="1"/>
    <col min="2560" max="2560" width="12" customWidth="1"/>
    <col min="2561" max="2562" width="13.5703125" customWidth="1"/>
    <col min="2563" max="2563" width="14.28515625" customWidth="1"/>
    <col min="2564" max="2564" width="15.140625" customWidth="1"/>
    <col min="2565" max="2565" width="17" customWidth="1"/>
    <col min="2566" max="2566" width="17.42578125" customWidth="1"/>
    <col min="2811" max="2811" width="75.7109375" customWidth="1"/>
    <col min="2812" max="2812" width="18.140625" customWidth="1"/>
    <col min="2813" max="2813" width="18" customWidth="1"/>
    <col min="2814" max="2814" width="13.7109375" customWidth="1"/>
    <col min="2815" max="2815" width="13.85546875" customWidth="1"/>
    <col min="2816" max="2816" width="12" customWidth="1"/>
    <col min="2817" max="2818" width="13.5703125" customWidth="1"/>
    <col min="2819" max="2819" width="14.28515625" customWidth="1"/>
    <col min="2820" max="2820" width="15.140625" customWidth="1"/>
    <col min="2821" max="2821" width="17" customWidth="1"/>
    <col min="2822" max="2822" width="17.42578125" customWidth="1"/>
    <col min="3067" max="3067" width="75.7109375" customWidth="1"/>
    <col min="3068" max="3068" width="18.140625" customWidth="1"/>
    <col min="3069" max="3069" width="18" customWidth="1"/>
    <col min="3070" max="3070" width="13.7109375" customWidth="1"/>
    <col min="3071" max="3071" width="13.85546875" customWidth="1"/>
    <col min="3072" max="3072" width="12" customWidth="1"/>
    <col min="3073" max="3074" width="13.5703125" customWidth="1"/>
    <col min="3075" max="3075" width="14.28515625" customWidth="1"/>
    <col min="3076" max="3076" width="15.140625" customWidth="1"/>
    <col min="3077" max="3077" width="17" customWidth="1"/>
    <col min="3078" max="3078" width="17.42578125" customWidth="1"/>
    <col min="3323" max="3323" width="75.7109375" customWidth="1"/>
    <col min="3324" max="3324" width="18.140625" customWidth="1"/>
    <col min="3325" max="3325" width="18" customWidth="1"/>
    <col min="3326" max="3326" width="13.7109375" customWidth="1"/>
    <col min="3327" max="3327" width="13.85546875" customWidth="1"/>
    <col min="3328" max="3328" width="12" customWidth="1"/>
    <col min="3329" max="3330" width="13.5703125" customWidth="1"/>
    <col min="3331" max="3331" width="14.28515625" customWidth="1"/>
    <col min="3332" max="3332" width="15.140625" customWidth="1"/>
    <col min="3333" max="3333" width="17" customWidth="1"/>
    <col min="3334" max="3334" width="17.42578125" customWidth="1"/>
    <col min="3579" max="3579" width="75.7109375" customWidth="1"/>
    <col min="3580" max="3580" width="18.140625" customWidth="1"/>
    <col min="3581" max="3581" width="18" customWidth="1"/>
    <col min="3582" max="3582" width="13.7109375" customWidth="1"/>
    <col min="3583" max="3583" width="13.85546875" customWidth="1"/>
    <col min="3584" max="3584" width="12" customWidth="1"/>
    <col min="3585" max="3586" width="13.5703125" customWidth="1"/>
    <col min="3587" max="3587" width="14.28515625" customWidth="1"/>
    <col min="3588" max="3588" width="15.140625" customWidth="1"/>
    <col min="3589" max="3589" width="17" customWidth="1"/>
    <col min="3590" max="3590" width="17.42578125" customWidth="1"/>
    <col min="3835" max="3835" width="75.7109375" customWidth="1"/>
    <col min="3836" max="3836" width="18.140625" customWidth="1"/>
    <col min="3837" max="3837" width="18" customWidth="1"/>
    <col min="3838" max="3838" width="13.7109375" customWidth="1"/>
    <col min="3839" max="3839" width="13.85546875" customWidth="1"/>
    <col min="3840" max="3840" width="12" customWidth="1"/>
    <col min="3841" max="3842" width="13.5703125" customWidth="1"/>
    <col min="3843" max="3843" width="14.28515625" customWidth="1"/>
    <col min="3844" max="3844" width="15.140625" customWidth="1"/>
    <col min="3845" max="3845" width="17" customWidth="1"/>
    <col min="3846" max="3846" width="17.42578125" customWidth="1"/>
    <col min="4091" max="4091" width="75.7109375" customWidth="1"/>
    <col min="4092" max="4092" width="18.140625" customWidth="1"/>
    <col min="4093" max="4093" width="18" customWidth="1"/>
    <col min="4094" max="4094" width="13.7109375" customWidth="1"/>
    <col min="4095" max="4095" width="13.85546875" customWidth="1"/>
    <col min="4096" max="4096" width="12" customWidth="1"/>
    <col min="4097" max="4098" width="13.5703125" customWidth="1"/>
    <col min="4099" max="4099" width="14.28515625" customWidth="1"/>
    <col min="4100" max="4100" width="15.140625" customWidth="1"/>
    <col min="4101" max="4101" width="17" customWidth="1"/>
    <col min="4102" max="4102" width="17.42578125" customWidth="1"/>
    <col min="4347" max="4347" width="75.7109375" customWidth="1"/>
    <col min="4348" max="4348" width="18.140625" customWidth="1"/>
    <col min="4349" max="4349" width="18" customWidth="1"/>
    <col min="4350" max="4350" width="13.7109375" customWidth="1"/>
    <col min="4351" max="4351" width="13.85546875" customWidth="1"/>
    <col min="4352" max="4352" width="12" customWidth="1"/>
    <col min="4353" max="4354" width="13.5703125" customWidth="1"/>
    <col min="4355" max="4355" width="14.28515625" customWidth="1"/>
    <col min="4356" max="4356" width="15.140625" customWidth="1"/>
    <col min="4357" max="4357" width="17" customWidth="1"/>
    <col min="4358" max="4358" width="17.42578125" customWidth="1"/>
    <col min="4603" max="4603" width="75.7109375" customWidth="1"/>
    <col min="4604" max="4604" width="18.140625" customWidth="1"/>
    <col min="4605" max="4605" width="18" customWidth="1"/>
    <col min="4606" max="4606" width="13.7109375" customWidth="1"/>
    <col min="4607" max="4607" width="13.85546875" customWidth="1"/>
    <col min="4608" max="4608" width="12" customWidth="1"/>
    <col min="4609" max="4610" width="13.5703125" customWidth="1"/>
    <col min="4611" max="4611" width="14.28515625" customWidth="1"/>
    <col min="4612" max="4612" width="15.140625" customWidth="1"/>
    <col min="4613" max="4613" width="17" customWidth="1"/>
    <col min="4614" max="4614" width="17.42578125" customWidth="1"/>
    <col min="4859" max="4859" width="75.7109375" customWidth="1"/>
    <col min="4860" max="4860" width="18.140625" customWidth="1"/>
    <col min="4861" max="4861" width="18" customWidth="1"/>
    <col min="4862" max="4862" width="13.7109375" customWidth="1"/>
    <col min="4863" max="4863" width="13.85546875" customWidth="1"/>
    <col min="4864" max="4864" width="12" customWidth="1"/>
    <col min="4865" max="4866" width="13.5703125" customWidth="1"/>
    <col min="4867" max="4867" width="14.28515625" customWidth="1"/>
    <col min="4868" max="4868" width="15.140625" customWidth="1"/>
    <col min="4869" max="4869" width="17" customWidth="1"/>
    <col min="4870" max="4870" width="17.42578125" customWidth="1"/>
    <col min="5115" max="5115" width="75.7109375" customWidth="1"/>
    <col min="5116" max="5116" width="18.140625" customWidth="1"/>
    <col min="5117" max="5117" width="18" customWidth="1"/>
    <col min="5118" max="5118" width="13.7109375" customWidth="1"/>
    <col min="5119" max="5119" width="13.85546875" customWidth="1"/>
    <col min="5120" max="5120" width="12" customWidth="1"/>
    <col min="5121" max="5122" width="13.5703125" customWidth="1"/>
    <col min="5123" max="5123" width="14.28515625" customWidth="1"/>
    <col min="5124" max="5124" width="15.140625" customWidth="1"/>
    <col min="5125" max="5125" width="17" customWidth="1"/>
    <col min="5126" max="5126" width="17.42578125" customWidth="1"/>
    <col min="5371" max="5371" width="75.7109375" customWidth="1"/>
    <col min="5372" max="5372" width="18.140625" customWidth="1"/>
    <col min="5373" max="5373" width="18" customWidth="1"/>
    <col min="5374" max="5374" width="13.7109375" customWidth="1"/>
    <col min="5375" max="5375" width="13.85546875" customWidth="1"/>
    <col min="5376" max="5376" width="12" customWidth="1"/>
    <col min="5377" max="5378" width="13.5703125" customWidth="1"/>
    <col min="5379" max="5379" width="14.28515625" customWidth="1"/>
    <col min="5380" max="5380" width="15.140625" customWidth="1"/>
    <col min="5381" max="5381" width="17" customWidth="1"/>
    <col min="5382" max="5382" width="17.42578125" customWidth="1"/>
    <col min="5627" max="5627" width="75.7109375" customWidth="1"/>
    <col min="5628" max="5628" width="18.140625" customWidth="1"/>
    <col min="5629" max="5629" width="18" customWidth="1"/>
    <col min="5630" max="5630" width="13.7109375" customWidth="1"/>
    <col min="5631" max="5631" width="13.85546875" customWidth="1"/>
    <col min="5632" max="5632" width="12" customWidth="1"/>
    <col min="5633" max="5634" width="13.5703125" customWidth="1"/>
    <col min="5635" max="5635" width="14.28515625" customWidth="1"/>
    <col min="5636" max="5636" width="15.140625" customWidth="1"/>
    <col min="5637" max="5637" width="17" customWidth="1"/>
    <col min="5638" max="5638" width="17.42578125" customWidth="1"/>
    <col min="5883" max="5883" width="75.7109375" customWidth="1"/>
    <col min="5884" max="5884" width="18.140625" customWidth="1"/>
    <col min="5885" max="5885" width="18" customWidth="1"/>
    <col min="5886" max="5886" width="13.7109375" customWidth="1"/>
    <col min="5887" max="5887" width="13.85546875" customWidth="1"/>
    <col min="5888" max="5888" width="12" customWidth="1"/>
    <col min="5889" max="5890" width="13.5703125" customWidth="1"/>
    <col min="5891" max="5891" width="14.28515625" customWidth="1"/>
    <col min="5892" max="5892" width="15.140625" customWidth="1"/>
    <col min="5893" max="5893" width="17" customWidth="1"/>
    <col min="5894" max="5894" width="17.42578125" customWidth="1"/>
    <col min="6139" max="6139" width="75.7109375" customWidth="1"/>
    <col min="6140" max="6140" width="18.140625" customWidth="1"/>
    <col min="6141" max="6141" width="18" customWidth="1"/>
    <col min="6142" max="6142" width="13.7109375" customWidth="1"/>
    <col min="6143" max="6143" width="13.85546875" customWidth="1"/>
    <col min="6144" max="6144" width="12" customWidth="1"/>
    <col min="6145" max="6146" width="13.5703125" customWidth="1"/>
    <col min="6147" max="6147" width="14.28515625" customWidth="1"/>
    <col min="6148" max="6148" width="15.140625" customWidth="1"/>
    <col min="6149" max="6149" width="17" customWidth="1"/>
    <col min="6150" max="6150" width="17.42578125" customWidth="1"/>
    <col min="6395" max="6395" width="75.7109375" customWidth="1"/>
    <col min="6396" max="6396" width="18.140625" customWidth="1"/>
    <col min="6397" max="6397" width="18" customWidth="1"/>
    <col min="6398" max="6398" width="13.7109375" customWidth="1"/>
    <col min="6399" max="6399" width="13.85546875" customWidth="1"/>
    <col min="6400" max="6400" width="12" customWidth="1"/>
    <col min="6401" max="6402" width="13.5703125" customWidth="1"/>
    <col min="6403" max="6403" width="14.28515625" customWidth="1"/>
    <col min="6404" max="6404" width="15.140625" customWidth="1"/>
    <col min="6405" max="6405" width="17" customWidth="1"/>
    <col min="6406" max="6406" width="17.42578125" customWidth="1"/>
    <col min="6651" max="6651" width="75.7109375" customWidth="1"/>
    <col min="6652" max="6652" width="18.140625" customWidth="1"/>
    <col min="6653" max="6653" width="18" customWidth="1"/>
    <col min="6654" max="6654" width="13.7109375" customWidth="1"/>
    <col min="6655" max="6655" width="13.85546875" customWidth="1"/>
    <col min="6656" max="6656" width="12" customWidth="1"/>
    <col min="6657" max="6658" width="13.5703125" customWidth="1"/>
    <col min="6659" max="6659" width="14.28515625" customWidth="1"/>
    <col min="6660" max="6660" width="15.140625" customWidth="1"/>
    <col min="6661" max="6661" width="17" customWidth="1"/>
    <col min="6662" max="6662" width="17.42578125" customWidth="1"/>
    <col min="6907" max="6907" width="75.7109375" customWidth="1"/>
    <col min="6908" max="6908" width="18.140625" customWidth="1"/>
    <col min="6909" max="6909" width="18" customWidth="1"/>
    <col min="6910" max="6910" width="13.7109375" customWidth="1"/>
    <col min="6911" max="6911" width="13.85546875" customWidth="1"/>
    <col min="6912" max="6912" width="12" customWidth="1"/>
    <col min="6913" max="6914" width="13.5703125" customWidth="1"/>
    <col min="6915" max="6915" width="14.28515625" customWidth="1"/>
    <col min="6916" max="6916" width="15.140625" customWidth="1"/>
    <col min="6917" max="6917" width="17" customWidth="1"/>
    <col min="6918" max="6918" width="17.42578125" customWidth="1"/>
    <col min="7163" max="7163" width="75.7109375" customWidth="1"/>
    <col min="7164" max="7164" width="18.140625" customWidth="1"/>
    <col min="7165" max="7165" width="18" customWidth="1"/>
    <col min="7166" max="7166" width="13.7109375" customWidth="1"/>
    <col min="7167" max="7167" width="13.85546875" customWidth="1"/>
    <col min="7168" max="7168" width="12" customWidth="1"/>
    <col min="7169" max="7170" width="13.5703125" customWidth="1"/>
    <col min="7171" max="7171" width="14.28515625" customWidth="1"/>
    <col min="7172" max="7172" width="15.140625" customWidth="1"/>
    <col min="7173" max="7173" width="17" customWidth="1"/>
    <col min="7174" max="7174" width="17.42578125" customWidth="1"/>
    <col min="7419" max="7419" width="75.7109375" customWidth="1"/>
    <col min="7420" max="7420" width="18.140625" customWidth="1"/>
    <col min="7421" max="7421" width="18" customWidth="1"/>
    <col min="7422" max="7422" width="13.7109375" customWidth="1"/>
    <col min="7423" max="7423" width="13.85546875" customWidth="1"/>
    <col min="7424" max="7424" width="12" customWidth="1"/>
    <col min="7425" max="7426" width="13.5703125" customWidth="1"/>
    <col min="7427" max="7427" width="14.28515625" customWidth="1"/>
    <col min="7428" max="7428" width="15.140625" customWidth="1"/>
    <col min="7429" max="7429" width="17" customWidth="1"/>
    <col min="7430" max="7430" width="17.42578125" customWidth="1"/>
    <col min="7675" max="7675" width="75.7109375" customWidth="1"/>
    <col min="7676" max="7676" width="18.140625" customWidth="1"/>
    <col min="7677" max="7677" width="18" customWidth="1"/>
    <col min="7678" max="7678" width="13.7109375" customWidth="1"/>
    <col min="7679" max="7679" width="13.85546875" customWidth="1"/>
    <col min="7680" max="7680" width="12" customWidth="1"/>
    <col min="7681" max="7682" width="13.5703125" customWidth="1"/>
    <col min="7683" max="7683" width="14.28515625" customWidth="1"/>
    <col min="7684" max="7684" width="15.140625" customWidth="1"/>
    <col min="7685" max="7685" width="17" customWidth="1"/>
    <col min="7686" max="7686" width="17.42578125" customWidth="1"/>
    <col min="7931" max="7931" width="75.7109375" customWidth="1"/>
    <col min="7932" max="7932" width="18.140625" customWidth="1"/>
    <col min="7933" max="7933" width="18" customWidth="1"/>
    <col min="7934" max="7934" width="13.7109375" customWidth="1"/>
    <col min="7935" max="7935" width="13.85546875" customWidth="1"/>
    <col min="7936" max="7936" width="12" customWidth="1"/>
    <col min="7937" max="7938" width="13.5703125" customWidth="1"/>
    <col min="7939" max="7939" width="14.28515625" customWidth="1"/>
    <col min="7940" max="7940" width="15.140625" customWidth="1"/>
    <col min="7941" max="7941" width="17" customWidth="1"/>
    <col min="7942" max="7942" width="17.42578125" customWidth="1"/>
    <col min="8187" max="8187" width="75.7109375" customWidth="1"/>
    <col min="8188" max="8188" width="18.140625" customWidth="1"/>
    <col min="8189" max="8189" width="18" customWidth="1"/>
    <col min="8190" max="8190" width="13.7109375" customWidth="1"/>
    <col min="8191" max="8191" width="13.85546875" customWidth="1"/>
    <col min="8192" max="8192" width="12" customWidth="1"/>
    <col min="8193" max="8194" width="13.5703125" customWidth="1"/>
    <col min="8195" max="8195" width="14.28515625" customWidth="1"/>
    <col min="8196" max="8196" width="15.140625" customWidth="1"/>
    <col min="8197" max="8197" width="17" customWidth="1"/>
    <col min="8198" max="8198" width="17.42578125" customWidth="1"/>
    <col min="8443" max="8443" width="75.7109375" customWidth="1"/>
    <col min="8444" max="8444" width="18.140625" customWidth="1"/>
    <col min="8445" max="8445" width="18" customWidth="1"/>
    <col min="8446" max="8446" width="13.7109375" customWidth="1"/>
    <col min="8447" max="8447" width="13.85546875" customWidth="1"/>
    <col min="8448" max="8448" width="12" customWidth="1"/>
    <col min="8449" max="8450" width="13.5703125" customWidth="1"/>
    <col min="8451" max="8451" width="14.28515625" customWidth="1"/>
    <col min="8452" max="8452" width="15.140625" customWidth="1"/>
    <col min="8453" max="8453" width="17" customWidth="1"/>
    <col min="8454" max="8454" width="17.42578125" customWidth="1"/>
    <col min="8699" max="8699" width="75.7109375" customWidth="1"/>
    <col min="8700" max="8700" width="18.140625" customWidth="1"/>
    <col min="8701" max="8701" width="18" customWidth="1"/>
    <col min="8702" max="8702" width="13.7109375" customWidth="1"/>
    <col min="8703" max="8703" width="13.85546875" customWidth="1"/>
    <col min="8704" max="8704" width="12" customWidth="1"/>
    <col min="8705" max="8706" width="13.5703125" customWidth="1"/>
    <col min="8707" max="8707" width="14.28515625" customWidth="1"/>
    <col min="8708" max="8708" width="15.140625" customWidth="1"/>
    <col min="8709" max="8709" width="17" customWidth="1"/>
    <col min="8710" max="8710" width="17.42578125" customWidth="1"/>
    <col min="8955" max="8955" width="75.7109375" customWidth="1"/>
    <col min="8956" max="8956" width="18.140625" customWidth="1"/>
    <col min="8957" max="8957" width="18" customWidth="1"/>
    <col min="8958" max="8958" width="13.7109375" customWidth="1"/>
    <col min="8959" max="8959" width="13.85546875" customWidth="1"/>
    <col min="8960" max="8960" width="12" customWidth="1"/>
    <col min="8961" max="8962" width="13.5703125" customWidth="1"/>
    <col min="8963" max="8963" width="14.28515625" customWidth="1"/>
    <col min="8964" max="8964" width="15.140625" customWidth="1"/>
    <col min="8965" max="8965" width="17" customWidth="1"/>
    <col min="8966" max="8966" width="17.42578125" customWidth="1"/>
    <col min="9211" max="9211" width="75.7109375" customWidth="1"/>
    <col min="9212" max="9212" width="18.140625" customWidth="1"/>
    <col min="9213" max="9213" width="18" customWidth="1"/>
    <col min="9214" max="9214" width="13.7109375" customWidth="1"/>
    <col min="9215" max="9215" width="13.85546875" customWidth="1"/>
    <col min="9216" max="9216" width="12" customWidth="1"/>
    <col min="9217" max="9218" width="13.5703125" customWidth="1"/>
    <col min="9219" max="9219" width="14.28515625" customWidth="1"/>
    <col min="9220" max="9220" width="15.140625" customWidth="1"/>
    <col min="9221" max="9221" width="17" customWidth="1"/>
    <col min="9222" max="9222" width="17.42578125" customWidth="1"/>
    <col min="9467" max="9467" width="75.7109375" customWidth="1"/>
    <col min="9468" max="9468" width="18.140625" customWidth="1"/>
    <col min="9469" max="9469" width="18" customWidth="1"/>
    <col min="9470" max="9470" width="13.7109375" customWidth="1"/>
    <col min="9471" max="9471" width="13.85546875" customWidth="1"/>
    <col min="9472" max="9472" width="12" customWidth="1"/>
    <col min="9473" max="9474" width="13.5703125" customWidth="1"/>
    <col min="9475" max="9475" width="14.28515625" customWidth="1"/>
    <col min="9476" max="9476" width="15.140625" customWidth="1"/>
    <col min="9477" max="9477" width="17" customWidth="1"/>
    <col min="9478" max="9478" width="17.42578125" customWidth="1"/>
    <col min="9723" max="9723" width="75.7109375" customWidth="1"/>
    <col min="9724" max="9724" width="18.140625" customWidth="1"/>
    <col min="9725" max="9725" width="18" customWidth="1"/>
    <col min="9726" max="9726" width="13.7109375" customWidth="1"/>
    <col min="9727" max="9727" width="13.85546875" customWidth="1"/>
    <col min="9728" max="9728" width="12" customWidth="1"/>
    <col min="9729" max="9730" width="13.5703125" customWidth="1"/>
    <col min="9731" max="9731" width="14.28515625" customWidth="1"/>
    <col min="9732" max="9732" width="15.140625" customWidth="1"/>
    <col min="9733" max="9733" width="17" customWidth="1"/>
    <col min="9734" max="9734" width="17.42578125" customWidth="1"/>
    <col min="9979" max="9979" width="75.7109375" customWidth="1"/>
    <col min="9980" max="9980" width="18.140625" customWidth="1"/>
    <col min="9981" max="9981" width="18" customWidth="1"/>
    <col min="9982" max="9982" width="13.7109375" customWidth="1"/>
    <col min="9983" max="9983" width="13.85546875" customWidth="1"/>
    <col min="9984" max="9984" width="12" customWidth="1"/>
    <col min="9985" max="9986" width="13.5703125" customWidth="1"/>
    <col min="9987" max="9987" width="14.28515625" customWidth="1"/>
    <col min="9988" max="9988" width="15.140625" customWidth="1"/>
    <col min="9989" max="9989" width="17" customWidth="1"/>
    <col min="9990" max="9990" width="17.42578125" customWidth="1"/>
    <col min="10235" max="10235" width="75.7109375" customWidth="1"/>
    <col min="10236" max="10236" width="18.140625" customWidth="1"/>
    <col min="10237" max="10237" width="18" customWidth="1"/>
    <col min="10238" max="10238" width="13.7109375" customWidth="1"/>
    <col min="10239" max="10239" width="13.85546875" customWidth="1"/>
    <col min="10240" max="10240" width="12" customWidth="1"/>
    <col min="10241" max="10242" width="13.5703125" customWidth="1"/>
    <col min="10243" max="10243" width="14.28515625" customWidth="1"/>
    <col min="10244" max="10244" width="15.140625" customWidth="1"/>
    <col min="10245" max="10245" width="17" customWidth="1"/>
    <col min="10246" max="10246" width="17.42578125" customWidth="1"/>
    <col min="10491" max="10491" width="75.7109375" customWidth="1"/>
    <col min="10492" max="10492" width="18.140625" customWidth="1"/>
    <col min="10493" max="10493" width="18" customWidth="1"/>
    <col min="10494" max="10494" width="13.7109375" customWidth="1"/>
    <col min="10495" max="10495" width="13.85546875" customWidth="1"/>
    <col min="10496" max="10496" width="12" customWidth="1"/>
    <col min="10497" max="10498" width="13.5703125" customWidth="1"/>
    <col min="10499" max="10499" width="14.28515625" customWidth="1"/>
    <col min="10500" max="10500" width="15.140625" customWidth="1"/>
    <col min="10501" max="10501" width="17" customWidth="1"/>
    <col min="10502" max="10502" width="17.42578125" customWidth="1"/>
    <col min="10747" max="10747" width="75.7109375" customWidth="1"/>
    <col min="10748" max="10748" width="18.140625" customWidth="1"/>
    <col min="10749" max="10749" width="18" customWidth="1"/>
    <col min="10750" max="10750" width="13.7109375" customWidth="1"/>
    <col min="10751" max="10751" width="13.85546875" customWidth="1"/>
    <col min="10752" max="10752" width="12" customWidth="1"/>
    <col min="10753" max="10754" width="13.5703125" customWidth="1"/>
    <col min="10755" max="10755" width="14.28515625" customWidth="1"/>
    <col min="10756" max="10756" width="15.140625" customWidth="1"/>
    <col min="10757" max="10757" width="17" customWidth="1"/>
    <col min="10758" max="10758" width="17.42578125" customWidth="1"/>
    <col min="11003" max="11003" width="75.7109375" customWidth="1"/>
    <col min="11004" max="11004" width="18.140625" customWidth="1"/>
    <col min="11005" max="11005" width="18" customWidth="1"/>
    <col min="11006" max="11006" width="13.7109375" customWidth="1"/>
    <col min="11007" max="11007" width="13.85546875" customWidth="1"/>
    <col min="11008" max="11008" width="12" customWidth="1"/>
    <col min="11009" max="11010" width="13.5703125" customWidth="1"/>
    <col min="11011" max="11011" width="14.28515625" customWidth="1"/>
    <col min="11012" max="11012" width="15.140625" customWidth="1"/>
    <col min="11013" max="11013" width="17" customWidth="1"/>
    <col min="11014" max="11014" width="17.42578125" customWidth="1"/>
    <col min="11259" max="11259" width="75.7109375" customWidth="1"/>
    <col min="11260" max="11260" width="18.140625" customWidth="1"/>
    <col min="11261" max="11261" width="18" customWidth="1"/>
    <col min="11262" max="11262" width="13.7109375" customWidth="1"/>
    <col min="11263" max="11263" width="13.85546875" customWidth="1"/>
    <col min="11264" max="11264" width="12" customWidth="1"/>
    <col min="11265" max="11266" width="13.5703125" customWidth="1"/>
    <col min="11267" max="11267" width="14.28515625" customWidth="1"/>
    <col min="11268" max="11268" width="15.140625" customWidth="1"/>
    <col min="11269" max="11269" width="17" customWidth="1"/>
    <col min="11270" max="11270" width="17.42578125" customWidth="1"/>
    <col min="11515" max="11515" width="75.7109375" customWidth="1"/>
    <col min="11516" max="11516" width="18.140625" customWidth="1"/>
    <col min="11517" max="11517" width="18" customWidth="1"/>
    <col min="11518" max="11518" width="13.7109375" customWidth="1"/>
    <col min="11519" max="11519" width="13.85546875" customWidth="1"/>
    <col min="11520" max="11520" width="12" customWidth="1"/>
    <col min="11521" max="11522" width="13.5703125" customWidth="1"/>
    <col min="11523" max="11523" width="14.28515625" customWidth="1"/>
    <col min="11524" max="11524" width="15.140625" customWidth="1"/>
    <col min="11525" max="11525" width="17" customWidth="1"/>
    <col min="11526" max="11526" width="17.42578125" customWidth="1"/>
    <col min="11771" max="11771" width="75.7109375" customWidth="1"/>
    <col min="11772" max="11772" width="18.140625" customWidth="1"/>
    <col min="11773" max="11773" width="18" customWidth="1"/>
    <col min="11774" max="11774" width="13.7109375" customWidth="1"/>
    <col min="11775" max="11775" width="13.85546875" customWidth="1"/>
    <col min="11776" max="11776" width="12" customWidth="1"/>
    <col min="11777" max="11778" width="13.5703125" customWidth="1"/>
    <col min="11779" max="11779" width="14.28515625" customWidth="1"/>
    <col min="11780" max="11780" width="15.140625" customWidth="1"/>
    <col min="11781" max="11781" width="17" customWidth="1"/>
    <col min="11782" max="11782" width="17.42578125" customWidth="1"/>
    <col min="12027" max="12027" width="75.7109375" customWidth="1"/>
    <col min="12028" max="12028" width="18.140625" customWidth="1"/>
    <col min="12029" max="12029" width="18" customWidth="1"/>
    <col min="12030" max="12030" width="13.7109375" customWidth="1"/>
    <col min="12031" max="12031" width="13.85546875" customWidth="1"/>
    <col min="12032" max="12032" width="12" customWidth="1"/>
    <col min="12033" max="12034" width="13.5703125" customWidth="1"/>
    <col min="12035" max="12035" width="14.28515625" customWidth="1"/>
    <col min="12036" max="12036" width="15.140625" customWidth="1"/>
    <col min="12037" max="12037" width="17" customWidth="1"/>
    <col min="12038" max="12038" width="17.42578125" customWidth="1"/>
    <col min="12283" max="12283" width="75.7109375" customWidth="1"/>
    <col min="12284" max="12284" width="18.140625" customWidth="1"/>
    <col min="12285" max="12285" width="18" customWidth="1"/>
    <col min="12286" max="12286" width="13.7109375" customWidth="1"/>
    <col min="12287" max="12287" width="13.85546875" customWidth="1"/>
    <col min="12288" max="12288" width="12" customWidth="1"/>
    <col min="12289" max="12290" width="13.5703125" customWidth="1"/>
    <col min="12291" max="12291" width="14.28515625" customWidth="1"/>
    <col min="12292" max="12292" width="15.140625" customWidth="1"/>
    <col min="12293" max="12293" width="17" customWidth="1"/>
    <col min="12294" max="12294" width="17.42578125" customWidth="1"/>
    <col min="12539" max="12539" width="75.7109375" customWidth="1"/>
    <col min="12540" max="12540" width="18.140625" customWidth="1"/>
    <col min="12541" max="12541" width="18" customWidth="1"/>
    <col min="12542" max="12542" width="13.7109375" customWidth="1"/>
    <col min="12543" max="12543" width="13.85546875" customWidth="1"/>
    <col min="12544" max="12544" width="12" customWidth="1"/>
    <col min="12545" max="12546" width="13.5703125" customWidth="1"/>
    <col min="12547" max="12547" width="14.28515625" customWidth="1"/>
    <col min="12548" max="12548" width="15.140625" customWidth="1"/>
    <col min="12549" max="12549" width="17" customWidth="1"/>
    <col min="12550" max="12550" width="17.42578125" customWidth="1"/>
    <col min="12795" max="12795" width="75.7109375" customWidth="1"/>
    <col min="12796" max="12796" width="18.140625" customWidth="1"/>
    <col min="12797" max="12797" width="18" customWidth="1"/>
    <col min="12798" max="12798" width="13.7109375" customWidth="1"/>
    <col min="12799" max="12799" width="13.85546875" customWidth="1"/>
    <col min="12800" max="12800" width="12" customWidth="1"/>
    <col min="12801" max="12802" width="13.5703125" customWidth="1"/>
    <col min="12803" max="12803" width="14.28515625" customWidth="1"/>
    <col min="12804" max="12804" width="15.140625" customWidth="1"/>
    <col min="12805" max="12805" width="17" customWidth="1"/>
    <col min="12806" max="12806" width="17.42578125" customWidth="1"/>
    <col min="13051" max="13051" width="75.7109375" customWidth="1"/>
    <col min="13052" max="13052" width="18.140625" customWidth="1"/>
    <col min="13053" max="13053" width="18" customWidth="1"/>
    <col min="13054" max="13054" width="13.7109375" customWidth="1"/>
    <col min="13055" max="13055" width="13.85546875" customWidth="1"/>
    <col min="13056" max="13056" width="12" customWidth="1"/>
    <col min="13057" max="13058" width="13.5703125" customWidth="1"/>
    <col min="13059" max="13059" width="14.28515625" customWidth="1"/>
    <col min="13060" max="13060" width="15.140625" customWidth="1"/>
    <col min="13061" max="13061" width="17" customWidth="1"/>
    <col min="13062" max="13062" width="17.42578125" customWidth="1"/>
    <col min="13307" max="13307" width="75.7109375" customWidth="1"/>
    <col min="13308" max="13308" width="18.140625" customWidth="1"/>
    <col min="13309" max="13309" width="18" customWidth="1"/>
    <col min="13310" max="13310" width="13.7109375" customWidth="1"/>
    <col min="13311" max="13311" width="13.85546875" customWidth="1"/>
    <col min="13312" max="13312" width="12" customWidth="1"/>
    <col min="13313" max="13314" width="13.5703125" customWidth="1"/>
    <col min="13315" max="13315" width="14.28515625" customWidth="1"/>
    <col min="13316" max="13316" width="15.140625" customWidth="1"/>
    <col min="13317" max="13317" width="17" customWidth="1"/>
    <col min="13318" max="13318" width="17.42578125" customWidth="1"/>
    <col min="13563" max="13563" width="75.7109375" customWidth="1"/>
    <col min="13564" max="13564" width="18.140625" customWidth="1"/>
    <col min="13565" max="13565" width="18" customWidth="1"/>
    <col min="13566" max="13566" width="13.7109375" customWidth="1"/>
    <col min="13567" max="13567" width="13.85546875" customWidth="1"/>
    <col min="13568" max="13568" width="12" customWidth="1"/>
    <col min="13569" max="13570" width="13.5703125" customWidth="1"/>
    <col min="13571" max="13571" width="14.28515625" customWidth="1"/>
    <col min="13572" max="13572" width="15.140625" customWidth="1"/>
    <col min="13573" max="13573" width="17" customWidth="1"/>
    <col min="13574" max="13574" width="17.42578125" customWidth="1"/>
    <col min="13819" max="13819" width="75.7109375" customWidth="1"/>
    <col min="13820" max="13820" width="18.140625" customWidth="1"/>
    <col min="13821" max="13821" width="18" customWidth="1"/>
    <col min="13822" max="13822" width="13.7109375" customWidth="1"/>
    <col min="13823" max="13823" width="13.85546875" customWidth="1"/>
    <col min="13824" max="13824" width="12" customWidth="1"/>
    <col min="13825" max="13826" width="13.5703125" customWidth="1"/>
    <col min="13827" max="13827" width="14.28515625" customWidth="1"/>
    <col min="13828" max="13828" width="15.140625" customWidth="1"/>
    <col min="13829" max="13829" width="17" customWidth="1"/>
    <col min="13830" max="13830" width="17.42578125" customWidth="1"/>
    <col min="14075" max="14075" width="75.7109375" customWidth="1"/>
    <col min="14076" max="14076" width="18.140625" customWidth="1"/>
    <col min="14077" max="14077" width="18" customWidth="1"/>
    <col min="14078" max="14078" width="13.7109375" customWidth="1"/>
    <col min="14079" max="14079" width="13.85546875" customWidth="1"/>
    <col min="14080" max="14080" width="12" customWidth="1"/>
    <col min="14081" max="14082" width="13.5703125" customWidth="1"/>
    <col min="14083" max="14083" width="14.28515625" customWidth="1"/>
    <col min="14084" max="14084" width="15.140625" customWidth="1"/>
    <col min="14085" max="14085" width="17" customWidth="1"/>
    <col min="14086" max="14086" width="17.42578125" customWidth="1"/>
    <col min="14331" max="14331" width="75.7109375" customWidth="1"/>
    <col min="14332" max="14332" width="18.140625" customWidth="1"/>
    <col min="14333" max="14333" width="18" customWidth="1"/>
    <col min="14334" max="14334" width="13.7109375" customWidth="1"/>
    <col min="14335" max="14335" width="13.85546875" customWidth="1"/>
    <col min="14336" max="14336" width="12" customWidth="1"/>
    <col min="14337" max="14338" width="13.5703125" customWidth="1"/>
    <col min="14339" max="14339" width="14.28515625" customWidth="1"/>
    <col min="14340" max="14340" width="15.140625" customWidth="1"/>
    <col min="14341" max="14341" width="17" customWidth="1"/>
    <col min="14342" max="14342" width="17.42578125" customWidth="1"/>
    <col min="14587" max="14587" width="75.7109375" customWidth="1"/>
    <col min="14588" max="14588" width="18.140625" customWidth="1"/>
    <col min="14589" max="14589" width="18" customWidth="1"/>
    <col min="14590" max="14590" width="13.7109375" customWidth="1"/>
    <col min="14591" max="14591" width="13.85546875" customWidth="1"/>
    <col min="14592" max="14592" width="12" customWidth="1"/>
    <col min="14593" max="14594" width="13.5703125" customWidth="1"/>
    <col min="14595" max="14595" width="14.28515625" customWidth="1"/>
    <col min="14596" max="14596" width="15.140625" customWidth="1"/>
    <col min="14597" max="14597" width="17" customWidth="1"/>
    <col min="14598" max="14598" width="17.42578125" customWidth="1"/>
    <col min="14843" max="14843" width="75.7109375" customWidth="1"/>
    <col min="14844" max="14844" width="18.140625" customWidth="1"/>
    <col min="14845" max="14845" width="18" customWidth="1"/>
    <col min="14846" max="14846" width="13.7109375" customWidth="1"/>
    <col min="14847" max="14847" width="13.85546875" customWidth="1"/>
    <col min="14848" max="14848" width="12" customWidth="1"/>
    <col min="14849" max="14850" width="13.5703125" customWidth="1"/>
    <col min="14851" max="14851" width="14.28515625" customWidth="1"/>
    <col min="14852" max="14852" width="15.140625" customWidth="1"/>
    <col min="14853" max="14853" width="17" customWidth="1"/>
    <col min="14854" max="14854" width="17.42578125" customWidth="1"/>
    <col min="15099" max="15099" width="75.7109375" customWidth="1"/>
    <col min="15100" max="15100" width="18.140625" customWidth="1"/>
    <col min="15101" max="15101" width="18" customWidth="1"/>
    <col min="15102" max="15102" width="13.7109375" customWidth="1"/>
    <col min="15103" max="15103" width="13.85546875" customWidth="1"/>
    <col min="15104" max="15104" width="12" customWidth="1"/>
    <col min="15105" max="15106" width="13.5703125" customWidth="1"/>
    <col min="15107" max="15107" width="14.28515625" customWidth="1"/>
    <col min="15108" max="15108" width="15.140625" customWidth="1"/>
    <col min="15109" max="15109" width="17" customWidth="1"/>
    <col min="15110" max="15110" width="17.42578125" customWidth="1"/>
    <col min="15355" max="15355" width="75.7109375" customWidth="1"/>
    <col min="15356" max="15356" width="18.140625" customWidth="1"/>
    <col min="15357" max="15357" width="18" customWidth="1"/>
    <col min="15358" max="15358" width="13.7109375" customWidth="1"/>
    <col min="15359" max="15359" width="13.85546875" customWidth="1"/>
    <col min="15360" max="15360" width="12" customWidth="1"/>
    <col min="15361" max="15362" width="13.5703125" customWidth="1"/>
    <col min="15363" max="15363" width="14.28515625" customWidth="1"/>
    <col min="15364" max="15364" width="15.140625" customWidth="1"/>
    <col min="15365" max="15365" width="17" customWidth="1"/>
    <col min="15366" max="15366" width="17.42578125" customWidth="1"/>
    <col min="15611" max="15611" width="75.7109375" customWidth="1"/>
    <col min="15612" max="15612" width="18.140625" customWidth="1"/>
    <col min="15613" max="15613" width="18" customWidth="1"/>
    <col min="15614" max="15614" width="13.7109375" customWidth="1"/>
    <col min="15615" max="15615" width="13.85546875" customWidth="1"/>
    <col min="15616" max="15616" width="12" customWidth="1"/>
    <col min="15617" max="15618" width="13.5703125" customWidth="1"/>
    <col min="15619" max="15619" width="14.28515625" customWidth="1"/>
    <col min="15620" max="15620" width="15.140625" customWidth="1"/>
    <col min="15621" max="15621" width="17" customWidth="1"/>
    <col min="15622" max="15622" width="17.42578125" customWidth="1"/>
    <col min="15867" max="15867" width="75.7109375" customWidth="1"/>
    <col min="15868" max="15868" width="18.140625" customWidth="1"/>
    <col min="15869" max="15869" width="18" customWidth="1"/>
    <col min="15870" max="15870" width="13.7109375" customWidth="1"/>
    <col min="15871" max="15871" width="13.85546875" customWidth="1"/>
    <col min="15872" max="15872" width="12" customWidth="1"/>
    <col min="15873" max="15874" width="13.5703125" customWidth="1"/>
    <col min="15875" max="15875" width="14.28515625" customWidth="1"/>
    <col min="15876" max="15876" width="15.140625" customWidth="1"/>
    <col min="15877" max="15877" width="17" customWidth="1"/>
    <col min="15878" max="15878" width="17.42578125" customWidth="1"/>
    <col min="16123" max="16123" width="75.7109375" customWidth="1"/>
    <col min="16124" max="16124" width="18.140625" customWidth="1"/>
    <col min="16125" max="16125" width="18" customWidth="1"/>
    <col min="16126" max="16126" width="13.7109375" customWidth="1"/>
    <col min="16127" max="16127" width="13.85546875" customWidth="1"/>
    <col min="16128" max="16128" width="12" customWidth="1"/>
    <col min="16129" max="16130" width="13.5703125" customWidth="1"/>
    <col min="16131" max="16131" width="14.28515625" customWidth="1"/>
    <col min="16132" max="16132" width="15.140625" customWidth="1"/>
    <col min="16133" max="16133" width="17" customWidth="1"/>
    <col min="16134" max="16134" width="17.42578125" customWidth="1"/>
  </cols>
  <sheetData>
    <row r="1" spans="1:16" ht="18">
      <c r="A1" s="1" t="s">
        <v>158</v>
      </c>
    </row>
    <row r="2" spans="1:16">
      <c r="A2" s="2" t="s">
        <v>0</v>
      </c>
    </row>
    <row r="3" spans="1:16" ht="15.75" thickBot="1"/>
    <row r="4" spans="1:16" ht="102.75" customHeight="1" thickBot="1">
      <c r="A4" s="49" t="s">
        <v>1</v>
      </c>
      <c r="B4" s="113"/>
      <c r="C4" s="114" t="s">
        <v>159</v>
      </c>
      <c r="D4" s="113"/>
      <c r="E4" s="113"/>
      <c r="F4" s="115" t="s">
        <v>160</v>
      </c>
      <c r="G4" s="115" t="s">
        <v>161</v>
      </c>
      <c r="H4" s="115" t="s">
        <v>162</v>
      </c>
      <c r="I4" s="115" t="s">
        <v>163</v>
      </c>
      <c r="J4" s="115" t="s">
        <v>164</v>
      </c>
      <c r="K4" s="115" t="s">
        <v>165</v>
      </c>
      <c r="L4" s="115" t="s">
        <v>166</v>
      </c>
      <c r="M4" s="115" t="s">
        <v>167</v>
      </c>
      <c r="N4" s="113"/>
      <c r="O4" s="113"/>
      <c r="P4" s="113"/>
    </row>
    <row r="5" spans="1:16" ht="15" customHeight="1">
      <c r="A5" s="50"/>
      <c r="B5" s="20" t="s">
        <v>2</v>
      </c>
      <c r="C5" s="3"/>
      <c r="D5" s="20" t="s">
        <v>3</v>
      </c>
      <c r="E5" s="20" t="s">
        <v>142</v>
      </c>
      <c r="F5" s="3"/>
      <c r="G5" s="3"/>
      <c r="H5" s="116"/>
      <c r="I5" s="116"/>
      <c r="J5" s="3"/>
      <c r="K5" s="3"/>
      <c r="L5" s="3"/>
      <c r="M5" s="3"/>
      <c r="N5" s="20" t="s">
        <v>4</v>
      </c>
      <c r="O5" s="20" t="s">
        <v>5</v>
      </c>
      <c r="P5" s="20" t="s">
        <v>170</v>
      </c>
    </row>
    <row r="6" spans="1:16">
      <c r="A6" s="50"/>
      <c r="B6" s="21" t="s">
        <v>168</v>
      </c>
      <c r="C6" s="4" t="s">
        <v>36</v>
      </c>
      <c r="D6" s="21" t="s">
        <v>6</v>
      </c>
      <c r="E6" s="21" t="s">
        <v>144</v>
      </c>
      <c r="F6" s="4" t="s">
        <v>37</v>
      </c>
      <c r="G6" s="4" t="s">
        <v>38</v>
      </c>
      <c r="H6" s="4" t="s">
        <v>39</v>
      </c>
      <c r="I6" s="4" t="s">
        <v>40</v>
      </c>
      <c r="J6" s="4" t="s">
        <v>41</v>
      </c>
      <c r="K6" s="4" t="s">
        <v>42</v>
      </c>
      <c r="L6" s="4" t="s">
        <v>43</v>
      </c>
      <c r="M6" s="4" t="s">
        <v>59</v>
      </c>
      <c r="N6" s="21" t="s">
        <v>7</v>
      </c>
      <c r="O6" s="21" t="s">
        <v>90</v>
      </c>
      <c r="P6" s="21" t="s">
        <v>171</v>
      </c>
    </row>
    <row r="7" spans="1:16" ht="15.75" thickBot="1">
      <c r="A7" s="50"/>
      <c r="B7" s="21"/>
      <c r="C7" s="4"/>
      <c r="D7" s="21"/>
      <c r="E7" s="21"/>
      <c r="F7" s="4"/>
      <c r="G7" s="4"/>
      <c r="H7" s="117"/>
      <c r="I7" s="4"/>
      <c r="J7" s="4"/>
      <c r="K7" s="4"/>
      <c r="L7" s="4"/>
      <c r="M7" s="4"/>
      <c r="N7" s="21">
        <v>2020</v>
      </c>
      <c r="O7" s="21" t="s">
        <v>169</v>
      </c>
      <c r="P7" s="21">
        <v>2020</v>
      </c>
    </row>
    <row r="8" spans="1:16">
      <c r="A8" s="51" t="s">
        <v>8</v>
      </c>
      <c r="B8" s="22"/>
      <c r="C8" s="80"/>
      <c r="D8" s="22"/>
      <c r="E8" s="22"/>
      <c r="F8" s="80"/>
      <c r="G8" s="80"/>
      <c r="H8" s="80"/>
      <c r="I8" s="80"/>
      <c r="J8" s="80"/>
      <c r="K8" s="23"/>
      <c r="L8" s="23"/>
      <c r="M8" s="23"/>
      <c r="N8" s="22"/>
      <c r="O8" s="22"/>
      <c r="P8" s="22"/>
    </row>
    <row r="9" spans="1:16">
      <c r="A9" s="52" t="s">
        <v>9</v>
      </c>
      <c r="B9" s="118">
        <f>B11</f>
        <v>1020479482</v>
      </c>
      <c r="C9" s="119">
        <f>C11</f>
        <v>-6874320</v>
      </c>
      <c r="D9" s="118">
        <f>B9+C9</f>
        <v>1013605162</v>
      </c>
      <c r="E9" s="118">
        <f>D9</f>
        <v>1013605162</v>
      </c>
      <c r="F9" s="119">
        <v>-52711627</v>
      </c>
      <c r="G9" s="119">
        <v>-1848090</v>
      </c>
      <c r="H9" s="119">
        <v>3170300</v>
      </c>
      <c r="I9" s="119">
        <v>343000</v>
      </c>
      <c r="J9" s="119">
        <v>-28636663</v>
      </c>
      <c r="K9" s="120">
        <f>K11</f>
        <v>3395000</v>
      </c>
      <c r="L9" s="120">
        <f>L11</f>
        <v>6996035</v>
      </c>
      <c r="M9" s="120">
        <f>M11</f>
        <v>18636932</v>
      </c>
      <c r="N9" s="118">
        <f>SUM(F9:M9)</f>
        <v>-50655113</v>
      </c>
      <c r="O9" s="118">
        <f>N9+C9</f>
        <v>-57529433</v>
      </c>
      <c r="P9" s="118">
        <f>E9+N9</f>
        <v>962950049</v>
      </c>
    </row>
    <row r="10" spans="1:16">
      <c r="A10" s="52" t="s">
        <v>10</v>
      </c>
      <c r="B10" s="118"/>
      <c r="C10" s="119"/>
      <c r="D10" s="118"/>
      <c r="E10" s="118"/>
      <c r="F10" s="119"/>
      <c r="G10" s="119"/>
      <c r="H10" s="119"/>
      <c r="I10" s="119"/>
      <c r="J10" s="119"/>
      <c r="K10" s="120"/>
      <c r="L10" s="120"/>
      <c r="M10" s="120"/>
      <c r="N10" s="118"/>
      <c r="O10" s="121"/>
      <c r="P10" s="121"/>
    </row>
    <row r="11" spans="1:16">
      <c r="A11" s="81" t="s">
        <v>11</v>
      </c>
      <c r="B11" s="122">
        <f>SUM(B12:B16)</f>
        <v>1020479482</v>
      </c>
      <c r="C11" s="123">
        <f>SUM(C12:C16)</f>
        <v>-6874320</v>
      </c>
      <c r="D11" s="122">
        <f t="shared" ref="D11:D24" si="0">B11+C11</f>
        <v>1013605162</v>
      </c>
      <c r="E11" s="122">
        <f t="shared" ref="E11:E24" si="1">D11</f>
        <v>1013605162</v>
      </c>
      <c r="F11" s="124">
        <v>-52711627</v>
      </c>
      <c r="G11" s="124">
        <v>-1848090</v>
      </c>
      <c r="H11" s="124"/>
      <c r="I11" s="124">
        <v>343000</v>
      </c>
      <c r="J11" s="124">
        <v>-25466363</v>
      </c>
      <c r="K11" s="124">
        <f>SUM(K12:K16)</f>
        <v>3395000</v>
      </c>
      <c r="L11" s="124">
        <f>SUM(L12:L16)</f>
        <v>6996035</v>
      </c>
      <c r="M11" s="124">
        <f>SUM(M12:M16)</f>
        <v>18636932</v>
      </c>
      <c r="N11" s="122">
        <f t="shared" ref="N11:N16" si="2">SUM(F11:M11)</f>
        <v>-50655113</v>
      </c>
      <c r="O11" s="121">
        <f t="shared" ref="O11:O24" si="3">N11+C11</f>
        <v>-57529433</v>
      </c>
      <c r="P11" s="118">
        <f t="shared" ref="P11:P24" si="4">E11+N11</f>
        <v>962950049</v>
      </c>
    </row>
    <row r="12" spans="1:16">
      <c r="A12" s="53" t="s">
        <v>12</v>
      </c>
      <c r="B12" s="122">
        <v>7080799</v>
      </c>
      <c r="C12" s="123">
        <v>-7080799</v>
      </c>
      <c r="D12" s="122">
        <f t="shared" si="0"/>
        <v>0</v>
      </c>
      <c r="E12" s="122">
        <f t="shared" si="1"/>
        <v>0</v>
      </c>
      <c r="F12" s="124"/>
      <c r="G12" s="124"/>
      <c r="H12" s="124"/>
      <c r="I12" s="124"/>
      <c r="J12" s="124">
        <v>0</v>
      </c>
      <c r="K12" s="125"/>
      <c r="L12" s="125"/>
      <c r="M12" s="125"/>
      <c r="N12" s="122">
        <f t="shared" si="2"/>
        <v>0</v>
      </c>
      <c r="O12" s="121">
        <f t="shared" si="3"/>
        <v>-7080799</v>
      </c>
      <c r="P12" s="118">
        <f t="shared" si="4"/>
        <v>0</v>
      </c>
    </row>
    <row r="13" spans="1:16">
      <c r="A13" s="53" t="s">
        <v>13</v>
      </c>
      <c r="B13" s="122">
        <v>28117038</v>
      </c>
      <c r="C13" s="123"/>
      <c r="D13" s="122">
        <f t="shared" si="0"/>
        <v>28117038</v>
      </c>
      <c r="E13" s="122">
        <f t="shared" si="1"/>
        <v>28117038</v>
      </c>
      <c r="F13" s="124"/>
      <c r="G13" s="124">
        <v>-1848090</v>
      </c>
      <c r="H13" s="124"/>
      <c r="I13" s="124"/>
      <c r="J13" s="124">
        <v>-6268948</v>
      </c>
      <c r="K13" s="125"/>
      <c r="L13" s="125"/>
      <c r="M13" s="125"/>
      <c r="N13" s="122">
        <f t="shared" si="2"/>
        <v>-8117038</v>
      </c>
      <c r="O13" s="121">
        <f t="shared" si="3"/>
        <v>-8117038</v>
      </c>
      <c r="P13" s="118">
        <f t="shared" si="4"/>
        <v>20000000</v>
      </c>
    </row>
    <row r="14" spans="1:16">
      <c r="A14" s="53" t="s">
        <v>14</v>
      </c>
      <c r="B14" s="126">
        <v>736315883</v>
      </c>
      <c r="C14" s="123">
        <v>608479</v>
      </c>
      <c r="D14" s="126">
        <f t="shared" si="0"/>
        <v>736924362</v>
      </c>
      <c r="E14" s="122">
        <f t="shared" si="1"/>
        <v>736924362</v>
      </c>
      <c r="F14" s="124">
        <v>-52711627</v>
      </c>
      <c r="G14" s="124"/>
      <c r="H14" s="124"/>
      <c r="I14" s="124"/>
      <c r="J14" s="124">
        <f>-12399619+34000000</f>
        <v>21600381</v>
      </c>
      <c r="K14" s="125"/>
      <c r="L14" s="125">
        <v>6996035</v>
      </c>
      <c r="M14" s="125">
        <f>13001275+3579428</f>
        <v>16580703</v>
      </c>
      <c r="N14" s="122">
        <f t="shared" si="2"/>
        <v>-7534508</v>
      </c>
      <c r="O14" s="121">
        <f t="shared" si="3"/>
        <v>-6926029</v>
      </c>
      <c r="P14" s="118">
        <f t="shared" si="4"/>
        <v>729389854</v>
      </c>
    </row>
    <row r="15" spans="1:16">
      <c r="A15" s="53" t="s">
        <v>15</v>
      </c>
      <c r="B15" s="126">
        <v>141632344</v>
      </c>
      <c r="C15" s="123"/>
      <c r="D15" s="126">
        <f t="shared" si="0"/>
        <v>141632344</v>
      </c>
      <c r="E15" s="126">
        <f t="shared" si="1"/>
        <v>141632344</v>
      </c>
      <c r="F15" s="124"/>
      <c r="G15" s="124"/>
      <c r="H15" s="124"/>
      <c r="I15" s="124"/>
      <c r="J15" s="124">
        <f>-6252977-34000000</f>
        <v>-40252977</v>
      </c>
      <c r="K15" s="125"/>
      <c r="L15" s="125"/>
      <c r="M15" s="125">
        <v>491813</v>
      </c>
      <c r="N15" s="122">
        <f t="shared" si="2"/>
        <v>-39761164</v>
      </c>
      <c r="O15" s="121">
        <f t="shared" si="3"/>
        <v>-39761164</v>
      </c>
      <c r="P15" s="118">
        <f t="shared" si="4"/>
        <v>101871180</v>
      </c>
    </row>
    <row r="16" spans="1:16">
      <c r="A16" s="53" t="s">
        <v>16</v>
      </c>
      <c r="B16" s="126">
        <v>107333418</v>
      </c>
      <c r="C16" s="123">
        <f>-680000+278000</f>
        <v>-402000</v>
      </c>
      <c r="D16" s="122">
        <f t="shared" si="0"/>
        <v>106931418</v>
      </c>
      <c r="E16" s="122">
        <f t="shared" si="1"/>
        <v>106931418</v>
      </c>
      <c r="F16" s="124"/>
      <c r="G16" s="124"/>
      <c r="H16" s="124"/>
      <c r="I16" s="124">
        <v>343000</v>
      </c>
      <c r="J16" s="124">
        <v>-544819</v>
      </c>
      <c r="K16" s="125">
        <v>3395000</v>
      </c>
      <c r="L16" s="125"/>
      <c r="M16" s="125">
        <v>1564416</v>
      </c>
      <c r="N16" s="122">
        <f t="shared" si="2"/>
        <v>4757597</v>
      </c>
      <c r="O16" s="121">
        <f t="shared" si="3"/>
        <v>4355597</v>
      </c>
      <c r="P16" s="118">
        <f t="shared" si="4"/>
        <v>111689015</v>
      </c>
    </row>
    <row r="17" spans="1:17">
      <c r="A17" s="54" t="s">
        <v>17</v>
      </c>
      <c r="B17" s="121"/>
      <c r="C17" s="127"/>
      <c r="D17" s="122">
        <f t="shared" si="0"/>
        <v>0</v>
      </c>
      <c r="E17" s="122">
        <f t="shared" si="1"/>
        <v>0</v>
      </c>
      <c r="F17" s="127"/>
      <c r="G17" s="127"/>
      <c r="H17" s="127"/>
      <c r="I17" s="127"/>
      <c r="J17" s="127">
        <v>0</v>
      </c>
      <c r="K17" s="128"/>
      <c r="L17" s="128"/>
      <c r="M17" s="128"/>
      <c r="N17" s="122"/>
      <c r="O17" s="121">
        <f t="shared" si="3"/>
        <v>0</v>
      </c>
      <c r="P17" s="121">
        <f t="shared" si="4"/>
        <v>0</v>
      </c>
    </row>
    <row r="18" spans="1:17">
      <c r="A18" s="53" t="s">
        <v>19</v>
      </c>
      <c r="B18" s="121">
        <v>377385203</v>
      </c>
      <c r="C18" s="124"/>
      <c r="D18" s="121">
        <f t="shared" si="0"/>
        <v>377385203</v>
      </c>
      <c r="E18" s="121">
        <f t="shared" si="1"/>
        <v>377385203</v>
      </c>
      <c r="F18" s="124">
        <v>-12567131</v>
      </c>
      <c r="G18" s="124">
        <v>-850000</v>
      </c>
      <c r="H18" s="124"/>
      <c r="I18" s="124"/>
      <c r="J18" s="124">
        <v>-14388946</v>
      </c>
      <c r="K18" s="125">
        <v>2500000</v>
      </c>
      <c r="L18" s="125">
        <v>5151720</v>
      </c>
      <c r="M18" s="125">
        <f>9573840+2635809+362160+1152000</f>
        <v>13723809</v>
      </c>
      <c r="N18" s="122">
        <f t="shared" ref="N18:N24" si="5">SUM(F18:M18)</f>
        <v>-6430548</v>
      </c>
      <c r="O18" s="121">
        <f t="shared" si="3"/>
        <v>-6430548</v>
      </c>
      <c r="P18" s="121">
        <f t="shared" si="4"/>
        <v>370954655</v>
      </c>
    </row>
    <row r="19" spans="1:17">
      <c r="A19" s="53" t="s">
        <v>20</v>
      </c>
      <c r="B19" s="121">
        <v>258763675</v>
      </c>
      <c r="C19" s="124"/>
      <c r="D19" s="121">
        <f t="shared" si="0"/>
        <v>258763675</v>
      </c>
      <c r="E19" s="121">
        <f t="shared" si="1"/>
        <v>258763675</v>
      </c>
      <c r="F19" s="124">
        <v>-12567131</v>
      </c>
      <c r="G19" s="124"/>
      <c r="H19" s="124"/>
      <c r="I19" s="124"/>
      <c r="J19" s="124">
        <v>-5047406</v>
      </c>
      <c r="K19" s="125">
        <v>2500000</v>
      </c>
      <c r="L19" s="125">
        <v>5151720</v>
      </c>
      <c r="M19" s="125">
        <f>9573840+2635809+362160+1152000</f>
        <v>13723809</v>
      </c>
      <c r="N19" s="122">
        <f t="shared" si="5"/>
        <v>3760992</v>
      </c>
      <c r="O19" s="121">
        <f t="shared" si="3"/>
        <v>3760992</v>
      </c>
      <c r="P19" s="121">
        <f t="shared" si="4"/>
        <v>262524667</v>
      </c>
      <c r="Q19" s="10"/>
    </row>
    <row r="20" spans="1:17">
      <c r="A20" s="53" t="s">
        <v>21</v>
      </c>
      <c r="B20" s="121">
        <v>118621528</v>
      </c>
      <c r="C20" s="124"/>
      <c r="D20" s="121">
        <f t="shared" si="0"/>
        <v>118621528</v>
      </c>
      <c r="E20" s="121">
        <f t="shared" si="1"/>
        <v>118621528</v>
      </c>
      <c r="F20" s="124"/>
      <c r="G20" s="124">
        <v>-850000</v>
      </c>
      <c r="H20" s="124"/>
      <c r="I20" s="124"/>
      <c r="J20" s="124">
        <v>-9341540</v>
      </c>
      <c r="K20" s="125"/>
      <c r="L20" s="125"/>
      <c r="M20" s="125"/>
      <c r="N20" s="122">
        <f t="shared" si="5"/>
        <v>-10191540</v>
      </c>
      <c r="O20" s="121">
        <f t="shared" si="3"/>
        <v>-10191540</v>
      </c>
      <c r="P20" s="121">
        <f t="shared" si="4"/>
        <v>108429988</v>
      </c>
      <c r="Q20" s="10"/>
    </row>
    <row r="21" spans="1:17">
      <c r="A21" s="53" t="s">
        <v>22</v>
      </c>
      <c r="B21" s="121">
        <v>111581797</v>
      </c>
      <c r="C21" s="124"/>
      <c r="D21" s="121">
        <f t="shared" si="0"/>
        <v>111581797</v>
      </c>
      <c r="E21" s="121">
        <f t="shared" si="1"/>
        <v>111581797</v>
      </c>
      <c r="F21" s="124">
        <f>4079234-F22</f>
        <v>4330577</v>
      </c>
      <c r="G21" s="124">
        <v>-182090</v>
      </c>
      <c r="H21" s="124"/>
      <c r="I21" s="124"/>
      <c r="J21" s="124">
        <v>-10422967</v>
      </c>
      <c r="K21" s="125">
        <v>845000</v>
      </c>
      <c r="L21" s="125">
        <v>1741281</v>
      </c>
      <c r="M21" s="125">
        <f>3235958+890903+122410+389376</f>
        <v>4638647</v>
      </c>
      <c r="N21" s="122">
        <f t="shared" si="5"/>
        <v>950448</v>
      </c>
      <c r="O21" s="121">
        <f t="shared" si="3"/>
        <v>950448</v>
      </c>
      <c r="P21" s="121">
        <f t="shared" si="4"/>
        <v>112532245</v>
      </c>
    </row>
    <row r="22" spans="1:17">
      <c r="A22" s="53" t="s">
        <v>23</v>
      </c>
      <c r="B22" s="121">
        <v>5247728</v>
      </c>
      <c r="C22" s="124"/>
      <c r="D22" s="121">
        <f t="shared" si="0"/>
        <v>5247728</v>
      </c>
      <c r="E22" s="121">
        <f t="shared" si="1"/>
        <v>5247728</v>
      </c>
      <c r="F22" s="124">
        <v>-251343</v>
      </c>
      <c r="G22" s="124"/>
      <c r="H22" s="124"/>
      <c r="I22" s="124"/>
      <c r="J22" s="124">
        <v>-165412</v>
      </c>
      <c r="K22" s="125">
        <v>50000</v>
      </c>
      <c r="L22" s="125">
        <v>103034</v>
      </c>
      <c r="M22" s="125">
        <f>191477+52716+7243+23040</f>
        <v>274476</v>
      </c>
      <c r="N22" s="122">
        <f t="shared" si="5"/>
        <v>10755</v>
      </c>
      <c r="O22" s="121">
        <f t="shared" si="3"/>
        <v>10755</v>
      </c>
      <c r="P22" s="121">
        <f t="shared" si="4"/>
        <v>5258483</v>
      </c>
    </row>
    <row r="23" spans="1:17">
      <c r="A23" s="53" t="s">
        <v>25</v>
      </c>
      <c r="B23" s="47">
        <v>709</v>
      </c>
      <c r="C23" s="82"/>
      <c r="D23" s="47">
        <f t="shared" si="0"/>
        <v>709</v>
      </c>
      <c r="E23" s="47">
        <f t="shared" si="1"/>
        <v>709</v>
      </c>
      <c r="F23" s="82">
        <v>-38.5</v>
      </c>
      <c r="G23" s="82"/>
      <c r="H23" s="82"/>
      <c r="I23" s="82"/>
      <c r="J23" s="82">
        <v>-100</v>
      </c>
      <c r="K23" s="45">
        <v>3</v>
      </c>
      <c r="L23" s="48"/>
      <c r="M23" s="48"/>
      <c r="N23" s="46">
        <f t="shared" si="5"/>
        <v>-135.5</v>
      </c>
      <c r="O23" s="47">
        <f t="shared" si="3"/>
        <v>-135.5</v>
      </c>
      <c r="P23" s="47">
        <f t="shared" si="4"/>
        <v>573.5</v>
      </c>
    </row>
    <row r="24" spans="1:17" ht="30.75" thickBot="1">
      <c r="A24" s="83" t="s">
        <v>27</v>
      </c>
      <c r="B24" s="129">
        <v>1500000</v>
      </c>
      <c r="C24" s="130"/>
      <c r="D24" s="129">
        <f t="shared" si="0"/>
        <v>1500000</v>
      </c>
      <c r="E24" s="129">
        <f t="shared" si="1"/>
        <v>1500000</v>
      </c>
      <c r="F24" s="130"/>
      <c r="G24" s="130"/>
      <c r="H24" s="130">
        <v>3170300</v>
      </c>
      <c r="I24" s="130"/>
      <c r="J24" s="130"/>
      <c r="K24" s="131"/>
      <c r="L24" s="131"/>
      <c r="M24" s="131"/>
      <c r="N24" s="132">
        <f t="shared" si="5"/>
        <v>3170300</v>
      </c>
      <c r="O24" s="129">
        <f t="shared" si="3"/>
        <v>3170300</v>
      </c>
      <c r="P24" s="129">
        <f t="shared" si="4"/>
        <v>4670300</v>
      </c>
    </row>
  </sheetData>
  <pageMargins left="0.70866141732283472" right="0.70866141732283472" top="0.78740157480314965" bottom="0.78740157480314965" header="0.31496062992125984" footer="0.31496062992125984"/>
  <pageSetup paperSize="9" scale="48" orientation="landscape" r:id="rId1"/>
  <headerFooter>
    <oddHeader>&amp;RKapitola C.VI
Tabulka č.1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71"/>
  <sheetViews>
    <sheetView topLeftCell="A31" zoomScale="70" zoomScaleNormal="70" workbookViewId="0">
      <selection activeCell="A30" sqref="A30"/>
    </sheetView>
  </sheetViews>
  <sheetFormatPr defaultRowHeight="12.75"/>
  <cols>
    <col min="1" max="1" width="2" style="5" customWidth="1"/>
    <col min="2" max="2" width="57.28515625" style="5" customWidth="1"/>
    <col min="3" max="3" width="15" style="5" customWidth="1"/>
    <col min="4" max="4" width="14.5703125" style="5" customWidth="1"/>
    <col min="5" max="5" width="14.7109375" style="5" customWidth="1"/>
    <col min="6" max="6" width="13.85546875" style="5" customWidth="1"/>
    <col min="7" max="7" width="13.5703125" style="5" customWidth="1"/>
    <col min="8" max="8" width="14.140625" style="5" customWidth="1"/>
    <col min="9" max="9" width="14.28515625" style="5" customWidth="1"/>
    <col min="10" max="10" width="11.42578125" style="5" customWidth="1"/>
    <col min="11" max="11" width="29.85546875" style="5" customWidth="1"/>
    <col min="12" max="12" width="13.85546875" style="5" bestFit="1" customWidth="1"/>
    <col min="13" max="13" width="9.7109375" style="5" bestFit="1" customWidth="1"/>
    <col min="14" max="14" width="10.7109375" style="5" bestFit="1" customWidth="1"/>
    <col min="15" max="15" width="16.7109375" style="5" bestFit="1" customWidth="1"/>
    <col min="16" max="16" width="9.140625" style="5"/>
    <col min="17" max="17" width="36.5703125" style="5" customWidth="1"/>
    <col min="18" max="256" width="9.140625" style="5"/>
    <col min="257" max="257" width="2" style="5" customWidth="1"/>
    <col min="258" max="258" width="57.85546875" style="5" customWidth="1"/>
    <col min="259" max="259" width="15" style="5" customWidth="1"/>
    <col min="260" max="260" width="14.5703125" style="5" customWidth="1"/>
    <col min="261" max="261" width="14.7109375" style="5" customWidth="1"/>
    <col min="262" max="263" width="13.5703125" style="5" customWidth="1"/>
    <col min="264" max="264" width="12.28515625" style="5" customWidth="1"/>
    <col min="265" max="265" width="14.28515625" style="5" customWidth="1"/>
    <col min="266" max="266" width="8.5703125" style="5" customWidth="1"/>
    <col min="267" max="267" width="18.5703125" style="5" customWidth="1"/>
    <col min="268" max="268" width="9.140625" style="5"/>
    <col min="269" max="269" width="12.42578125" style="5" bestFit="1" customWidth="1"/>
    <col min="270" max="512" width="9.140625" style="5"/>
    <col min="513" max="513" width="2" style="5" customWidth="1"/>
    <col min="514" max="514" width="57.85546875" style="5" customWidth="1"/>
    <col min="515" max="515" width="15" style="5" customWidth="1"/>
    <col min="516" max="516" width="14.5703125" style="5" customWidth="1"/>
    <col min="517" max="517" width="14.7109375" style="5" customWidth="1"/>
    <col min="518" max="519" width="13.5703125" style="5" customWidth="1"/>
    <col min="520" max="520" width="12.28515625" style="5" customWidth="1"/>
    <col min="521" max="521" width="14.28515625" style="5" customWidth="1"/>
    <col min="522" max="522" width="8.5703125" style="5" customWidth="1"/>
    <col min="523" max="523" width="18.5703125" style="5" customWidth="1"/>
    <col min="524" max="524" width="9.140625" style="5"/>
    <col min="525" max="525" width="12.42578125" style="5" bestFit="1" customWidth="1"/>
    <col min="526" max="768" width="9.140625" style="5"/>
    <col min="769" max="769" width="2" style="5" customWidth="1"/>
    <col min="770" max="770" width="57.85546875" style="5" customWidth="1"/>
    <col min="771" max="771" width="15" style="5" customWidth="1"/>
    <col min="772" max="772" width="14.5703125" style="5" customWidth="1"/>
    <col min="773" max="773" width="14.7109375" style="5" customWidth="1"/>
    <col min="774" max="775" width="13.5703125" style="5" customWidth="1"/>
    <col min="776" max="776" width="12.28515625" style="5" customWidth="1"/>
    <col min="777" max="777" width="14.28515625" style="5" customWidth="1"/>
    <col min="778" max="778" width="8.5703125" style="5" customWidth="1"/>
    <col min="779" max="779" width="18.5703125" style="5" customWidth="1"/>
    <col min="780" max="780" width="9.140625" style="5"/>
    <col min="781" max="781" width="12.42578125" style="5" bestFit="1" customWidth="1"/>
    <col min="782" max="1024" width="9.140625" style="5"/>
    <col min="1025" max="1025" width="2" style="5" customWidth="1"/>
    <col min="1026" max="1026" width="57.85546875" style="5" customWidth="1"/>
    <col min="1027" max="1027" width="15" style="5" customWidth="1"/>
    <col min="1028" max="1028" width="14.5703125" style="5" customWidth="1"/>
    <col min="1029" max="1029" width="14.7109375" style="5" customWidth="1"/>
    <col min="1030" max="1031" width="13.5703125" style="5" customWidth="1"/>
    <col min="1032" max="1032" width="12.28515625" style="5" customWidth="1"/>
    <col min="1033" max="1033" width="14.28515625" style="5" customWidth="1"/>
    <col min="1034" max="1034" width="8.5703125" style="5" customWidth="1"/>
    <col min="1035" max="1035" width="18.5703125" style="5" customWidth="1"/>
    <col min="1036" max="1036" width="9.140625" style="5"/>
    <col min="1037" max="1037" width="12.42578125" style="5" bestFit="1" customWidth="1"/>
    <col min="1038" max="1280" width="9.140625" style="5"/>
    <col min="1281" max="1281" width="2" style="5" customWidth="1"/>
    <col min="1282" max="1282" width="57.85546875" style="5" customWidth="1"/>
    <col min="1283" max="1283" width="15" style="5" customWidth="1"/>
    <col min="1284" max="1284" width="14.5703125" style="5" customWidth="1"/>
    <col min="1285" max="1285" width="14.7109375" style="5" customWidth="1"/>
    <col min="1286" max="1287" width="13.5703125" style="5" customWidth="1"/>
    <col min="1288" max="1288" width="12.28515625" style="5" customWidth="1"/>
    <col min="1289" max="1289" width="14.28515625" style="5" customWidth="1"/>
    <col min="1290" max="1290" width="8.5703125" style="5" customWidth="1"/>
    <col min="1291" max="1291" width="18.5703125" style="5" customWidth="1"/>
    <col min="1292" max="1292" width="9.140625" style="5"/>
    <col min="1293" max="1293" width="12.42578125" style="5" bestFit="1" customWidth="1"/>
    <col min="1294" max="1536" width="9.140625" style="5"/>
    <col min="1537" max="1537" width="2" style="5" customWidth="1"/>
    <col min="1538" max="1538" width="57.85546875" style="5" customWidth="1"/>
    <col min="1539" max="1539" width="15" style="5" customWidth="1"/>
    <col min="1540" max="1540" width="14.5703125" style="5" customWidth="1"/>
    <col min="1541" max="1541" width="14.7109375" style="5" customWidth="1"/>
    <col min="1542" max="1543" width="13.5703125" style="5" customWidth="1"/>
    <col min="1544" max="1544" width="12.28515625" style="5" customWidth="1"/>
    <col min="1545" max="1545" width="14.28515625" style="5" customWidth="1"/>
    <col min="1546" max="1546" width="8.5703125" style="5" customWidth="1"/>
    <col min="1547" max="1547" width="18.5703125" style="5" customWidth="1"/>
    <col min="1548" max="1548" width="9.140625" style="5"/>
    <col min="1549" max="1549" width="12.42578125" style="5" bestFit="1" customWidth="1"/>
    <col min="1550" max="1792" width="9.140625" style="5"/>
    <col min="1793" max="1793" width="2" style="5" customWidth="1"/>
    <col min="1794" max="1794" width="57.85546875" style="5" customWidth="1"/>
    <col min="1795" max="1795" width="15" style="5" customWidth="1"/>
    <col min="1796" max="1796" width="14.5703125" style="5" customWidth="1"/>
    <col min="1797" max="1797" width="14.7109375" style="5" customWidth="1"/>
    <col min="1798" max="1799" width="13.5703125" style="5" customWidth="1"/>
    <col min="1800" max="1800" width="12.28515625" style="5" customWidth="1"/>
    <col min="1801" max="1801" width="14.28515625" style="5" customWidth="1"/>
    <col min="1802" max="1802" width="8.5703125" style="5" customWidth="1"/>
    <col min="1803" max="1803" width="18.5703125" style="5" customWidth="1"/>
    <col min="1804" max="1804" width="9.140625" style="5"/>
    <col min="1805" max="1805" width="12.42578125" style="5" bestFit="1" customWidth="1"/>
    <col min="1806" max="2048" width="9.140625" style="5"/>
    <col min="2049" max="2049" width="2" style="5" customWidth="1"/>
    <col min="2050" max="2050" width="57.85546875" style="5" customWidth="1"/>
    <col min="2051" max="2051" width="15" style="5" customWidth="1"/>
    <col min="2052" max="2052" width="14.5703125" style="5" customWidth="1"/>
    <col min="2053" max="2053" width="14.7109375" style="5" customWidth="1"/>
    <col min="2054" max="2055" width="13.5703125" style="5" customWidth="1"/>
    <col min="2056" max="2056" width="12.28515625" style="5" customWidth="1"/>
    <col min="2057" max="2057" width="14.28515625" style="5" customWidth="1"/>
    <col min="2058" max="2058" width="8.5703125" style="5" customWidth="1"/>
    <col min="2059" max="2059" width="18.5703125" style="5" customWidth="1"/>
    <col min="2060" max="2060" width="9.140625" style="5"/>
    <col min="2061" max="2061" width="12.42578125" style="5" bestFit="1" customWidth="1"/>
    <col min="2062" max="2304" width="9.140625" style="5"/>
    <col min="2305" max="2305" width="2" style="5" customWidth="1"/>
    <col min="2306" max="2306" width="57.85546875" style="5" customWidth="1"/>
    <col min="2307" max="2307" width="15" style="5" customWidth="1"/>
    <col min="2308" max="2308" width="14.5703125" style="5" customWidth="1"/>
    <col min="2309" max="2309" width="14.7109375" style="5" customWidth="1"/>
    <col min="2310" max="2311" width="13.5703125" style="5" customWidth="1"/>
    <col min="2312" max="2312" width="12.28515625" style="5" customWidth="1"/>
    <col min="2313" max="2313" width="14.28515625" style="5" customWidth="1"/>
    <col min="2314" max="2314" width="8.5703125" style="5" customWidth="1"/>
    <col min="2315" max="2315" width="18.5703125" style="5" customWidth="1"/>
    <col min="2316" max="2316" width="9.140625" style="5"/>
    <col min="2317" max="2317" width="12.42578125" style="5" bestFit="1" customWidth="1"/>
    <col min="2318" max="2560" width="9.140625" style="5"/>
    <col min="2561" max="2561" width="2" style="5" customWidth="1"/>
    <col min="2562" max="2562" width="57.85546875" style="5" customWidth="1"/>
    <col min="2563" max="2563" width="15" style="5" customWidth="1"/>
    <col min="2564" max="2564" width="14.5703125" style="5" customWidth="1"/>
    <col min="2565" max="2565" width="14.7109375" style="5" customWidth="1"/>
    <col min="2566" max="2567" width="13.5703125" style="5" customWidth="1"/>
    <col min="2568" max="2568" width="12.28515625" style="5" customWidth="1"/>
    <col min="2569" max="2569" width="14.28515625" style="5" customWidth="1"/>
    <col min="2570" max="2570" width="8.5703125" style="5" customWidth="1"/>
    <col min="2571" max="2571" width="18.5703125" style="5" customWidth="1"/>
    <col min="2572" max="2572" width="9.140625" style="5"/>
    <col min="2573" max="2573" width="12.42578125" style="5" bestFit="1" customWidth="1"/>
    <col min="2574" max="2816" width="9.140625" style="5"/>
    <col min="2817" max="2817" width="2" style="5" customWidth="1"/>
    <col min="2818" max="2818" width="57.85546875" style="5" customWidth="1"/>
    <col min="2819" max="2819" width="15" style="5" customWidth="1"/>
    <col min="2820" max="2820" width="14.5703125" style="5" customWidth="1"/>
    <col min="2821" max="2821" width="14.7109375" style="5" customWidth="1"/>
    <col min="2822" max="2823" width="13.5703125" style="5" customWidth="1"/>
    <col min="2824" max="2824" width="12.28515625" style="5" customWidth="1"/>
    <col min="2825" max="2825" width="14.28515625" style="5" customWidth="1"/>
    <col min="2826" max="2826" width="8.5703125" style="5" customWidth="1"/>
    <col min="2827" max="2827" width="18.5703125" style="5" customWidth="1"/>
    <col min="2828" max="2828" width="9.140625" style="5"/>
    <col min="2829" max="2829" width="12.42578125" style="5" bestFit="1" customWidth="1"/>
    <col min="2830" max="3072" width="9.140625" style="5"/>
    <col min="3073" max="3073" width="2" style="5" customWidth="1"/>
    <col min="3074" max="3074" width="57.85546875" style="5" customWidth="1"/>
    <col min="3075" max="3075" width="15" style="5" customWidth="1"/>
    <col min="3076" max="3076" width="14.5703125" style="5" customWidth="1"/>
    <col min="3077" max="3077" width="14.7109375" style="5" customWidth="1"/>
    <col min="3078" max="3079" width="13.5703125" style="5" customWidth="1"/>
    <col min="3080" max="3080" width="12.28515625" style="5" customWidth="1"/>
    <col min="3081" max="3081" width="14.28515625" style="5" customWidth="1"/>
    <col min="3082" max="3082" width="8.5703125" style="5" customWidth="1"/>
    <col min="3083" max="3083" width="18.5703125" style="5" customWidth="1"/>
    <col min="3084" max="3084" width="9.140625" style="5"/>
    <col min="3085" max="3085" width="12.42578125" style="5" bestFit="1" customWidth="1"/>
    <col min="3086" max="3328" width="9.140625" style="5"/>
    <col min="3329" max="3329" width="2" style="5" customWidth="1"/>
    <col min="3330" max="3330" width="57.85546875" style="5" customWidth="1"/>
    <col min="3331" max="3331" width="15" style="5" customWidth="1"/>
    <col min="3332" max="3332" width="14.5703125" style="5" customWidth="1"/>
    <col min="3333" max="3333" width="14.7109375" style="5" customWidth="1"/>
    <col min="3334" max="3335" width="13.5703125" style="5" customWidth="1"/>
    <col min="3336" max="3336" width="12.28515625" style="5" customWidth="1"/>
    <col min="3337" max="3337" width="14.28515625" style="5" customWidth="1"/>
    <col min="3338" max="3338" width="8.5703125" style="5" customWidth="1"/>
    <col min="3339" max="3339" width="18.5703125" style="5" customWidth="1"/>
    <col min="3340" max="3340" width="9.140625" style="5"/>
    <col min="3341" max="3341" width="12.42578125" style="5" bestFit="1" customWidth="1"/>
    <col min="3342" max="3584" width="9.140625" style="5"/>
    <col min="3585" max="3585" width="2" style="5" customWidth="1"/>
    <col min="3586" max="3586" width="57.85546875" style="5" customWidth="1"/>
    <col min="3587" max="3587" width="15" style="5" customWidth="1"/>
    <col min="3588" max="3588" width="14.5703125" style="5" customWidth="1"/>
    <col min="3589" max="3589" width="14.7109375" style="5" customWidth="1"/>
    <col min="3590" max="3591" width="13.5703125" style="5" customWidth="1"/>
    <col min="3592" max="3592" width="12.28515625" style="5" customWidth="1"/>
    <col min="3593" max="3593" width="14.28515625" style="5" customWidth="1"/>
    <col min="3594" max="3594" width="8.5703125" style="5" customWidth="1"/>
    <col min="3595" max="3595" width="18.5703125" style="5" customWidth="1"/>
    <col min="3596" max="3596" width="9.140625" style="5"/>
    <col min="3597" max="3597" width="12.42578125" style="5" bestFit="1" customWidth="1"/>
    <col min="3598" max="3840" width="9.140625" style="5"/>
    <col min="3841" max="3841" width="2" style="5" customWidth="1"/>
    <col min="3842" max="3842" width="57.85546875" style="5" customWidth="1"/>
    <col min="3843" max="3843" width="15" style="5" customWidth="1"/>
    <col min="3844" max="3844" width="14.5703125" style="5" customWidth="1"/>
    <col min="3845" max="3845" width="14.7109375" style="5" customWidth="1"/>
    <col min="3846" max="3847" width="13.5703125" style="5" customWidth="1"/>
    <col min="3848" max="3848" width="12.28515625" style="5" customWidth="1"/>
    <col min="3849" max="3849" width="14.28515625" style="5" customWidth="1"/>
    <col min="3850" max="3850" width="8.5703125" style="5" customWidth="1"/>
    <col min="3851" max="3851" width="18.5703125" style="5" customWidth="1"/>
    <col min="3852" max="3852" width="9.140625" style="5"/>
    <col min="3853" max="3853" width="12.42578125" style="5" bestFit="1" customWidth="1"/>
    <col min="3854" max="4096" width="9.140625" style="5"/>
    <col min="4097" max="4097" width="2" style="5" customWidth="1"/>
    <col min="4098" max="4098" width="57.85546875" style="5" customWidth="1"/>
    <col min="4099" max="4099" width="15" style="5" customWidth="1"/>
    <col min="4100" max="4100" width="14.5703125" style="5" customWidth="1"/>
    <col min="4101" max="4101" width="14.7109375" style="5" customWidth="1"/>
    <col min="4102" max="4103" width="13.5703125" style="5" customWidth="1"/>
    <col min="4104" max="4104" width="12.28515625" style="5" customWidth="1"/>
    <col min="4105" max="4105" width="14.28515625" style="5" customWidth="1"/>
    <col min="4106" max="4106" width="8.5703125" style="5" customWidth="1"/>
    <col min="4107" max="4107" width="18.5703125" style="5" customWidth="1"/>
    <col min="4108" max="4108" width="9.140625" style="5"/>
    <col min="4109" max="4109" width="12.42578125" style="5" bestFit="1" customWidth="1"/>
    <col min="4110" max="4352" width="9.140625" style="5"/>
    <col min="4353" max="4353" width="2" style="5" customWidth="1"/>
    <col min="4354" max="4354" width="57.85546875" style="5" customWidth="1"/>
    <col min="4355" max="4355" width="15" style="5" customWidth="1"/>
    <col min="4356" max="4356" width="14.5703125" style="5" customWidth="1"/>
    <col min="4357" max="4357" width="14.7109375" style="5" customWidth="1"/>
    <col min="4358" max="4359" width="13.5703125" style="5" customWidth="1"/>
    <col min="4360" max="4360" width="12.28515625" style="5" customWidth="1"/>
    <col min="4361" max="4361" width="14.28515625" style="5" customWidth="1"/>
    <col min="4362" max="4362" width="8.5703125" style="5" customWidth="1"/>
    <col min="4363" max="4363" width="18.5703125" style="5" customWidth="1"/>
    <col min="4364" max="4364" width="9.140625" style="5"/>
    <col min="4365" max="4365" width="12.42578125" style="5" bestFit="1" customWidth="1"/>
    <col min="4366" max="4608" width="9.140625" style="5"/>
    <col min="4609" max="4609" width="2" style="5" customWidth="1"/>
    <col min="4610" max="4610" width="57.85546875" style="5" customWidth="1"/>
    <col min="4611" max="4611" width="15" style="5" customWidth="1"/>
    <col min="4612" max="4612" width="14.5703125" style="5" customWidth="1"/>
    <col min="4613" max="4613" width="14.7109375" style="5" customWidth="1"/>
    <col min="4614" max="4615" width="13.5703125" style="5" customWidth="1"/>
    <col min="4616" max="4616" width="12.28515625" style="5" customWidth="1"/>
    <col min="4617" max="4617" width="14.28515625" style="5" customWidth="1"/>
    <col min="4618" max="4618" width="8.5703125" style="5" customWidth="1"/>
    <col min="4619" max="4619" width="18.5703125" style="5" customWidth="1"/>
    <col min="4620" max="4620" width="9.140625" style="5"/>
    <col min="4621" max="4621" width="12.42578125" style="5" bestFit="1" customWidth="1"/>
    <col min="4622" max="4864" width="9.140625" style="5"/>
    <col min="4865" max="4865" width="2" style="5" customWidth="1"/>
    <col min="4866" max="4866" width="57.85546875" style="5" customWidth="1"/>
    <col min="4867" max="4867" width="15" style="5" customWidth="1"/>
    <col min="4868" max="4868" width="14.5703125" style="5" customWidth="1"/>
    <col min="4869" max="4869" width="14.7109375" style="5" customWidth="1"/>
    <col min="4870" max="4871" width="13.5703125" style="5" customWidth="1"/>
    <col min="4872" max="4872" width="12.28515625" style="5" customWidth="1"/>
    <col min="4873" max="4873" width="14.28515625" style="5" customWidth="1"/>
    <col min="4874" max="4874" width="8.5703125" style="5" customWidth="1"/>
    <col min="4875" max="4875" width="18.5703125" style="5" customWidth="1"/>
    <col min="4876" max="4876" width="9.140625" style="5"/>
    <col min="4877" max="4877" width="12.42578125" style="5" bestFit="1" customWidth="1"/>
    <col min="4878" max="5120" width="9.140625" style="5"/>
    <col min="5121" max="5121" width="2" style="5" customWidth="1"/>
    <col min="5122" max="5122" width="57.85546875" style="5" customWidth="1"/>
    <col min="5123" max="5123" width="15" style="5" customWidth="1"/>
    <col min="5124" max="5124" width="14.5703125" style="5" customWidth="1"/>
    <col min="5125" max="5125" width="14.7109375" style="5" customWidth="1"/>
    <col min="5126" max="5127" width="13.5703125" style="5" customWidth="1"/>
    <col min="5128" max="5128" width="12.28515625" style="5" customWidth="1"/>
    <col min="5129" max="5129" width="14.28515625" style="5" customWidth="1"/>
    <col min="5130" max="5130" width="8.5703125" style="5" customWidth="1"/>
    <col min="5131" max="5131" width="18.5703125" style="5" customWidth="1"/>
    <col min="5132" max="5132" width="9.140625" style="5"/>
    <col min="5133" max="5133" width="12.42578125" style="5" bestFit="1" customWidth="1"/>
    <col min="5134" max="5376" width="9.140625" style="5"/>
    <col min="5377" max="5377" width="2" style="5" customWidth="1"/>
    <col min="5378" max="5378" width="57.85546875" style="5" customWidth="1"/>
    <col min="5379" max="5379" width="15" style="5" customWidth="1"/>
    <col min="5380" max="5380" width="14.5703125" style="5" customWidth="1"/>
    <col min="5381" max="5381" width="14.7109375" style="5" customWidth="1"/>
    <col min="5382" max="5383" width="13.5703125" style="5" customWidth="1"/>
    <col min="5384" max="5384" width="12.28515625" style="5" customWidth="1"/>
    <col min="5385" max="5385" width="14.28515625" style="5" customWidth="1"/>
    <col min="5386" max="5386" width="8.5703125" style="5" customWidth="1"/>
    <col min="5387" max="5387" width="18.5703125" style="5" customWidth="1"/>
    <col min="5388" max="5388" width="9.140625" style="5"/>
    <col min="5389" max="5389" width="12.42578125" style="5" bestFit="1" customWidth="1"/>
    <col min="5390" max="5632" width="9.140625" style="5"/>
    <col min="5633" max="5633" width="2" style="5" customWidth="1"/>
    <col min="5634" max="5634" width="57.85546875" style="5" customWidth="1"/>
    <col min="5635" max="5635" width="15" style="5" customWidth="1"/>
    <col min="5636" max="5636" width="14.5703125" style="5" customWidth="1"/>
    <col min="5637" max="5637" width="14.7109375" style="5" customWidth="1"/>
    <col min="5638" max="5639" width="13.5703125" style="5" customWidth="1"/>
    <col min="5640" max="5640" width="12.28515625" style="5" customWidth="1"/>
    <col min="5641" max="5641" width="14.28515625" style="5" customWidth="1"/>
    <col min="5642" max="5642" width="8.5703125" style="5" customWidth="1"/>
    <col min="5643" max="5643" width="18.5703125" style="5" customWidth="1"/>
    <col min="5644" max="5644" width="9.140625" style="5"/>
    <col min="5645" max="5645" width="12.42578125" style="5" bestFit="1" customWidth="1"/>
    <col min="5646" max="5888" width="9.140625" style="5"/>
    <col min="5889" max="5889" width="2" style="5" customWidth="1"/>
    <col min="5890" max="5890" width="57.85546875" style="5" customWidth="1"/>
    <col min="5891" max="5891" width="15" style="5" customWidth="1"/>
    <col min="5892" max="5892" width="14.5703125" style="5" customWidth="1"/>
    <col min="5893" max="5893" width="14.7109375" style="5" customWidth="1"/>
    <col min="5894" max="5895" width="13.5703125" style="5" customWidth="1"/>
    <col min="5896" max="5896" width="12.28515625" style="5" customWidth="1"/>
    <col min="5897" max="5897" width="14.28515625" style="5" customWidth="1"/>
    <col min="5898" max="5898" width="8.5703125" style="5" customWidth="1"/>
    <col min="5899" max="5899" width="18.5703125" style="5" customWidth="1"/>
    <col min="5900" max="5900" width="9.140625" style="5"/>
    <col min="5901" max="5901" width="12.42578125" style="5" bestFit="1" customWidth="1"/>
    <col min="5902" max="6144" width="9.140625" style="5"/>
    <col min="6145" max="6145" width="2" style="5" customWidth="1"/>
    <col min="6146" max="6146" width="57.85546875" style="5" customWidth="1"/>
    <col min="6147" max="6147" width="15" style="5" customWidth="1"/>
    <col min="6148" max="6148" width="14.5703125" style="5" customWidth="1"/>
    <col min="6149" max="6149" width="14.7109375" style="5" customWidth="1"/>
    <col min="6150" max="6151" width="13.5703125" style="5" customWidth="1"/>
    <col min="6152" max="6152" width="12.28515625" style="5" customWidth="1"/>
    <col min="6153" max="6153" width="14.28515625" style="5" customWidth="1"/>
    <col min="6154" max="6154" width="8.5703125" style="5" customWidth="1"/>
    <col min="6155" max="6155" width="18.5703125" style="5" customWidth="1"/>
    <col min="6156" max="6156" width="9.140625" style="5"/>
    <col min="6157" max="6157" width="12.42578125" style="5" bestFit="1" customWidth="1"/>
    <col min="6158" max="6400" width="9.140625" style="5"/>
    <col min="6401" max="6401" width="2" style="5" customWidth="1"/>
    <col min="6402" max="6402" width="57.85546875" style="5" customWidth="1"/>
    <col min="6403" max="6403" width="15" style="5" customWidth="1"/>
    <col min="6404" max="6404" width="14.5703125" style="5" customWidth="1"/>
    <col min="6405" max="6405" width="14.7109375" style="5" customWidth="1"/>
    <col min="6406" max="6407" width="13.5703125" style="5" customWidth="1"/>
    <col min="6408" max="6408" width="12.28515625" style="5" customWidth="1"/>
    <col min="6409" max="6409" width="14.28515625" style="5" customWidth="1"/>
    <col min="6410" max="6410" width="8.5703125" style="5" customWidth="1"/>
    <col min="6411" max="6411" width="18.5703125" style="5" customWidth="1"/>
    <col min="6412" max="6412" width="9.140625" style="5"/>
    <col min="6413" max="6413" width="12.42578125" style="5" bestFit="1" customWidth="1"/>
    <col min="6414" max="6656" width="9.140625" style="5"/>
    <col min="6657" max="6657" width="2" style="5" customWidth="1"/>
    <col min="6658" max="6658" width="57.85546875" style="5" customWidth="1"/>
    <col min="6659" max="6659" width="15" style="5" customWidth="1"/>
    <col min="6660" max="6660" width="14.5703125" style="5" customWidth="1"/>
    <col min="6661" max="6661" width="14.7109375" style="5" customWidth="1"/>
    <col min="6662" max="6663" width="13.5703125" style="5" customWidth="1"/>
    <col min="6664" max="6664" width="12.28515625" style="5" customWidth="1"/>
    <col min="6665" max="6665" width="14.28515625" style="5" customWidth="1"/>
    <col min="6666" max="6666" width="8.5703125" style="5" customWidth="1"/>
    <col min="6667" max="6667" width="18.5703125" style="5" customWidth="1"/>
    <col min="6668" max="6668" width="9.140625" style="5"/>
    <col min="6669" max="6669" width="12.42578125" style="5" bestFit="1" customWidth="1"/>
    <col min="6670" max="6912" width="9.140625" style="5"/>
    <col min="6913" max="6913" width="2" style="5" customWidth="1"/>
    <col min="6914" max="6914" width="57.85546875" style="5" customWidth="1"/>
    <col min="6915" max="6915" width="15" style="5" customWidth="1"/>
    <col min="6916" max="6916" width="14.5703125" style="5" customWidth="1"/>
    <col min="6917" max="6917" width="14.7109375" style="5" customWidth="1"/>
    <col min="6918" max="6919" width="13.5703125" style="5" customWidth="1"/>
    <col min="6920" max="6920" width="12.28515625" style="5" customWidth="1"/>
    <col min="6921" max="6921" width="14.28515625" style="5" customWidth="1"/>
    <col min="6922" max="6922" width="8.5703125" style="5" customWidth="1"/>
    <col min="6923" max="6923" width="18.5703125" style="5" customWidth="1"/>
    <col min="6924" max="6924" width="9.140625" style="5"/>
    <col min="6925" max="6925" width="12.42578125" style="5" bestFit="1" customWidth="1"/>
    <col min="6926" max="7168" width="9.140625" style="5"/>
    <col min="7169" max="7169" width="2" style="5" customWidth="1"/>
    <col min="7170" max="7170" width="57.85546875" style="5" customWidth="1"/>
    <col min="7171" max="7171" width="15" style="5" customWidth="1"/>
    <col min="7172" max="7172" width="14.5703125" style="5" customWidth="1"/>
    <col min="7173" max="7173" width="14.7109375" style="5" customWidth="1"/>
    <col min="7174" max="7175" width="13.5703125" style="5" customWidth="1"/>
    <col min="7176" max="7176" width="12.28515625" style="5" customWidth="1"/>
    <col min="7177" max="7177" width="14.28515625" style="5" customWidth="1"/>
    <col min="7178" max="7178" width="8.5703125" style="5" customWidth="1"/>
    <col min="7179" max="7179" width="18.5703125" style="5" customWidth="1"/>
    <col min="7180" max="7180" width="9.140625" style="5"/>
    <col min="7181" max="7181" width="12.42578125" style="5" bestFit="1" customWidth="1"/>
    <col min="7182" max="7424" width="9.140625" style="5"/>
    <col min="7425" max="7425" width="2" style="5" customWidth="1"/>
    <col min="7426" max="7426" width="57.85546875" style="5" customWidth="1"/>
    <col min="7427" max="7427" width="15" style="5" customWidth="1"/>
    <col min="7428" max="7428" width="14.5703125" style="5" customWidth="1"/>
    <col min="7429" max="7429" width="14.7109375" style="5" customWidth="1"/>
    <col min="7430" max="7431" width="13.5703125" style="5" customWidth="1"/>
    <col min="7432" max="7432" width="12.28515625" style="5" customWidth="1"/>
    <col min="7433" max="7433" width="14.28515625" style="5" customWidth="1"/>
    <col min="7434" max="7434" width="8.5703125" style="5" customWidth="1"/>
    <col min="7435" max="7435" width="18.5703125" style="5" customWidth="1"/>
    <col min="7436" max="7436" width="9.140625" style="5"/>
    <col min="7437" max="7437" width="12.42578125" style="5" bestFit="1" customWidth="1"/>
    <col min="7438" max="7680" width="9.140625" style="5"/>
    <col min="7681" max="7681" width="2" style="5" customWidth="1"/>
    <col min="7682" max="7682" width="57.85546875" style="5" customWidth="1"/>
    <col min="7683" max="7683" width="15" style="5" customWidth="1"/>
    <col min="7684" max="7684" width="14.5703125" style="5" customWidth="1"/>
    <col min="7685" max="7685" width="14.7109375" style="5" customWidth="1"/>
    <col min="7686" max="7687" width="13.5703125" style="5" customWidth="1"/>
    <col min="7688" max="7688" width="12.28515625" style="5" customWidth="1"/>
    <col min="7689" max="7689" width="14.28515625" style="5" customWidth="1"/>
    <col min="7690" max="7690" width="8.5703125" style="5" customWidth="1"/>
    <col min="7691" max="7691" width="18.5703125" style="5" customWidth="1"/>
    <col min="7692" max="7692" width="9.140625" style="5"/>
    <col min="7693" max="7693" width="12.42578125" style="5" bestFit="1" customWidth="1"/>
    <col min="7694" max="7936" width="9.140625" style="5"/>
    <col min="7937" max="7937" width="2" style="5" customWidth="1"/>
    <col min="7938" max="7938" width="57.85546875" style="5" customWidth="1"/>
    <col min="7939" max="7939" width="15" style="5" customWidth="1"/>
    <col min="7940" max="7940" width="14.5703125" style="5" customWidth="1"/>
    <col min="7941" max="7941" width="14.7109375" style="5" customWidth="1"/>
    <col min="7942" max="7943" width="13.5703125" style="5" customWidth="1"/>
    <col min="7944" max="7944" width="12.28515625" style="5" customWidth="1"/>
    <col min="7945" max="7945" width="14.28515625" style="5" customWidth="1"/>
    <col min="7946" max="7946" width="8.5703125" style="5" customWidth="1"/>
    <col min="7947" max="7947" width="18.5703125" style="5" customWidth="1"/>
    <col min="7948" max="7948" width="9.140625" style="5"/>
    <col min="7949" max="7949" width="12.42578125" style="5" bestFit="1" customWidth="1"/>
    <col min="7950" max="8192" width="9.140625" style="5"/>
    <col min="8193" max="8193" width="2" style="5" customWidth="1"/>
    <col min="8194" max="8194" width="57.85546875" style="5" customWidth="1"/>
    <col min="8195" max="8195" width="15" style="5" customWidth="1"/>
    <col min="8196" max="8196" width="14.5703125" style="5" customWidth="1"/>
    <col min="8197" max="8197" width="14.7109375" style="5" customWidth="1"/>
    <col min="8198" max="8199" width="13.5703125" style="5" customWidth="1"/>
    <col min="8200" max="8200" width="12.28515625" style="5" customWidth="1"/>
    <col min="8201" max="8201" width="14.28515625" style="5" customWidth="1"/>
    <col min="8202" max="8202" width="8.5703125" style="5" customWidth="1"/>
    <col min="8203" max="8203" width="18.5703125" style="5" customWidth="1"/>
    <col min="8204" max="8204" width="9.140625" style="5"/>
    <col min="8205" max="8205" width="12.42578125" style="5" bestFit="1" customWidth="1"/>
    <col min="8206" max="8448" width="9.140625" style="5"/>
    <col min="8449" max="8449" width="2" style="5" customWidth="1"/>
    <col min="8450" max="8450" width="57.85546875" style="5" customWidth="1"/>
    <col min="8451" max="8451" width="15" style="5" customWidth="1"/>
    <col min="8452" max="8452" width="14.5703125" style="5" customWidth="1"/>
    <col min="8453" max="8453" width="14.7109375" style="5" customWidth="1"/>
    <col min="8454" max="8455" width="13.5703125" style="5" customWidth="1"/>
    <col min="8456" max="8456" width="12.28515625" style="5" customWidth="1"/>
    <col min="8457" max="8457" width="14.28515625" style="5" customWidth="1"/>
    <col min="8458" max="8458" width="8.5703125" style="5" customWidth="1"/>
    <col min="8459" max="8459" width="18.5703125" style="5" customWidth="1"/>
    <col min="8460" max="8460" width="9.140625" style="5"/>
    <col min="8461" max="8461" width="12.42578125" style="5" bestFit="1" customWidth="1"/>
    <col min="8462" max="8704" width="9.140625" style="5"/>
    <col min="8705" max="8705" width="2" style="5" customWidth="1"/>
    <col min="8706" max="8706" width="57.85546875" style="5" customWidth="1"/>
    <col min="8707" max="8707" width="15" style="5" customWidth="1"/>
    <col min="8708" max="8708" width="14.5703125" style="5" customWidth="1"/>
    <col min="8709" max="8709" width="14.7109375" style="5" customWidth="1"/>
    <col min="8710" max="8711" width="13.5703125" style="5" customWidth="1"/>
    <col min="8712" max="8712" width="12.28515625" style="5" customWidth="1"/>
    <col min="8713" max="8713" width="14.28515625" style="5" customWidth="1"/>
    <col min="8714" max="8714" width="8.5703125" style="5" customWidth="1"/>
    <col min="8715" max="8715" width="18.5703125" style="5" customWidth="1"/>
    <col min="8716" max="8716" width="9.140625" style="5"/>
    <col min="8717" max="8717" width="12.42578125" style="5" bestFit="1" customWidth="1"/>
    <col min="8718" max="8960" width="9.140625" style="5"/>
    <col min="8961" max="8961" width="2" style="5" customWidth="1"/>
    <col min="8962" max="8962" width="57.85546875" style="5" customWidth="1"/>
    <col min="8963" max="8963" width="15" style="5" customWidth="1"/>
    <col min="8964" max="8964" width="14.5703125" style="5" customWidth="1"/>
    <col min="8965" max="8965" width="14.7109375" style="5" customWidth="1"/>
    <col min="8966" max="8967" width="13.5703125" style="5" customWidth="1"/>
    <col min="8968" max="8968" width="12.28515625" style="5" customWidth="1"/>
    <col min="8969" max="8969" width="14.28515625" style="5" customWidth="1"/>
    <col min="8970" max="8970" width="8.5703125" style="5" customWidth="1"/>
    <col min="8971" max="8971" width="18.5703125" style="5" customWidth="1"/>
    <col min="8972" max="8972" width="9.140625" style="5"/>
    <col min="8973" max="8973" width="12.42578125" style="5" bestFit="1" customWidth="1"/>
    <col min="8974" max="9216" width="9.140625" style="5"/>
    <col min="9217" max="9217" width="2" style="5" customWidth="1"/>
    <col min="9218" max="9218" width="57.85546875" style="5" customWidth="1"/>
    <col min="9219" max="9219" width="15" style="5" customWidth="1"/>
    <col min="9220" max="9220" width="14.5703125" style="5" customWidth="1"/>
    <col min="9221" max="9221" width="14.7109375" style="5" customWidth="1"/>
    <col min="9222" max="9223" width="13.5703125" style="5" customWidth="1"/>
    <col min="9224" max="9224" width="12.28515625" style="5" customWidth="1"/>
    <col min="9225" max="9225" width="14.28515625" style="5" customWidth="1"/>
    <col min="9226" max="9226" width="8.5703125" style="5" customWidth="1"/>
    <col min="9227" max="9227" width="18.5703125" style="5" customWidth="1"/>
    <col min="9228" max="9228" width="9.140625" style="5"/>
    <col min="9229" max="9229" width="12.42578125" style="5" bestFit="1" customWidth="1"/>
    <col min="9230" max="9472" width="9.140625" style="5"/>
    <col min="9473" max="9473" width="2" style="5" customWidth="1"/>
    <col min="9474" max="9474" width="57.85546875" style="5" customWidth="1"/>
    <col min="9475" max="9475" width="15" style="5" customWidth="1"/>
    <col min="9476" max="9476" width="14.5703125" style="5" customWidth="1"/>
    <col min="9477" max="9477" width="14.7109375" style="5" customWidth="1"/>
    <col min="9478" max="9479" width="13.5703125" style="5" customWidth="1"/>
    <col min="9480" max="9480" width="12.28515625" style="5" customWidth="1"/>
    <col min="9481" max="9481" width="14.28515625" style="5" customWidth="1"/>
    <col min="9482" max="9482" width="8.5703125" style="5" customWidth="1"/>
    <col min="9483" max="9483" width="18.5703125" style="5" customWidth="1"/>
    <col min="9484" max="9484" width="9.140625" style="5"/>
    <col min="9485" max="9485" width="12.42578125" style="5" bestFit="1" customWidth="1"/>
    <col min="9486" max="9728" width="9.140625" style="5"/>
    <col min="9729" max="9729" width="2" style="5" customWidth="1"/>
    <col min="9730" max="9730" width="57.85546875" style="5" customWidth="1"/>
    <col min="9731" max="9731" width="15" style="5" customWidth="1"/>
    <col min="9732" max="9732" width="14.5703125" style="5" customWidth="1"/>
    <col min="9733" max="9733" width="14.7109375" style="5" customWidth="1"/>
    <col min="9734" max="9735" width="13.5703125" style="5" customWidth="1"/>
    <col min="9736" max="9736" width="12.28515625" style="5" customWidth="1"/>
    <col min="9737" max="9737" width="14.28515625" style="5" customWidth="1"/>
    <col min="9738" max="9738" width="8.5703125" style="5" customWidth="1"/>
    <col min="9739" max="9739" width="18.5703125" style="5" customWidth="1"/>
    <col min="9740" max="9740" width="9.140625" style="5"/>
    <col min="9741" max="9741" width="12.42578125" style="5" bestFit="1" customWidth="1"/>
    <col min="9742" max="9984" width="9.140625" style="5"/>
    <col min="9985" max="9985" width="2" style="5" customWidth="1"/>
    <col min="9986" max="9986" width="57.85546875" style="5" customWidth="1"/>
    <col min="9987" max="9987" width="15" style="5" customWidth="1"/>
    <col min="9988" max="9988" width="14.5703125" style="5" customWidth="1"/>
    <col min="9989" max="9989" width="14.7109375" style="5" customWidth="1"/>
    <col min="9990" max="9991" width="13.5703125" style="5" customWidth="1"/>
    <col min="9992" max="9992" width="12.28515625" style="5" customWidth="1"/>
    <col min="9993" max="9993" width="14.28515625" style="5" customWidth="1"/>
    <col min="9994" max="9994" width="8.5703125" style="5" customWidth="1"/>
    <col min="9995" max="9995" width="18.5703125" style="5" customWidth="1"/>
    <col min="9996" max="9996" width="9.140625" style="5"/>
    <col min="9997" max="9997" width="12.42578125" style="5" bestFit="1" customWidth="1"/>
    <col min="9998" max="10240" width="9.140625" style="5"/>
    <col min="10241" max="10241" width="2" style="5" customWidth="1"/>
    <col min="10242" max="10242" width="57.85546875" style="5" customWidth="1"/>
    <col min="10243" max="10243" width="15" style="5" customWidth="1"/>
    <col min="10244" max="10244" width="14.5703125" style="5" customWidth="1"/>
    <col min="10245" max="10245" width="14.7109375" style="5" customWidth="1"/>
    <col min="10246" max="10247" width="13.5703125" style="5" customWidth="1"/>
    <col min="10248" max="10248" width="12.28515625" style="5" customWidth="1"/>
    <col min="10249" max="10249" width="14.28515625" style="5" customWidth="1"/>
    <col min="10250" max="10250" width="8.5703125" style="5" customWidth="1"/>
    <col min="10251" max="10251" width="18.5703125" style="5" customWidth="1"/>
    <col min="10252" max="10252" width="9.140625" style="5"/>
    <col min="10253" max="10253" width="12.42578125" style="5" bestFit="1" customWidth="1"/>
    <col min="10254" max="10496" width="9.140625" style="5"/>
    <col min="10497" max="10497" width="2" style="5" customWidth="1"/>
    <col min="10498" max="10498" width="57.85546875" style="5" customWidth="1"/>
    <col min="10499" max="10499" width="15" style="5" customWidth="1"/>
    <col min="10500" max="10500" width="14.5703125" style="5" customWidth="1"/>
    <col min="10501" max="10501" width="14.7109375" style="5" customWidth="1"/>
    <col min="10502" max="10503" width="13.5703125" style="5" customWidth="1"/>
    <col min="10504" max="10504" width="12.28515625" style="5" customWidth="1"/>
    <col min="10505" max="10505" width="14.28515625" style="5" customWidth="1"/>
    <col min="10506" max="10506" width="8.5703125" style="5" customWidth="1"/>
    <col min="10507" max="10507" width="18.5703125" style="5" customWidth="1"/>
    <col min="10508" max="10508" width="9.140625" style="5"/>
    <col min="10509" max="10509" width="12.42578125" style="5" bestFit="1" customWidth="1"/>
    <col min="10510" max="10752" width="9.140625" style="5"/>
    <col min="10753" max="10753" width="2" style="5" customWidth="1"/>
    <col min="10754" max="10754" width="57.85546875" style="5" customWidth="1"/>
    <col min="10755" max="10755" width="15" style="5" customWidth="1"/>
    <col min="10756" max="10756" width="14.5703125" style="5" customWidth="1"/>
    <col min="10757" max="10757" width="14.7109375" style="5" customWidth="1"/>
    <col min="10758" max="10759" width="13.5703125" style="5" customWidth="1"/>
    <col min="10760" max="10760" width="12.28515625" style="5" customWidth="1"/>
    <col min="10761" max="10761" width="14.28515625" style="5" customWidth="1"/>
    <col min="10762" max="10762" width="8.5703125" style="5" customWidth="1"/>
    <col min="10763" max="10763" width="18.5703125" style="5" customWidth="1"/>
    <col min="10764" max="10764" width="9.140625" style="5"/>
    <col min="10765" max="10765" width="12.42578125" style="5" bestFit="1" customWidth="1"/>
    <col min="10766" max="11008" width="9.140625" style="5"/>
    <col min="11009" max="11009" width="2" style="5" customWidth="1"/>
    <col min="11010" max="11010" width="57.85546875" style="5" customWidth="1"/>
    <col min="11011" max="11011" width="15" style="5" customWidth="1"/>
    <col min="11012" max="11012" width="14.5703125" style="5" customWidth="1"/>
    <col min="11013" max="11013" width="14.7109375" style="5" customWidth="1"/>
    <col min="11014" max="11015" width="13.5703125" style="5" customWidth="1"/>
    <col min="11016" max="11016" width="12.28515625" style="5" customWidth="1"/>
    <col min="11017" max="11017" width="14.28515625" style="5" customWidth="1"/>
    <col min="11018" max="11018" width="8.5703125" style="5" customWidth="1"/>
    <col min="11019" max="11019" width="18.5703125" style="5" customWidth="1"/>
    <col min="11020" max="11020" width="9.140625" style="5"/>
    <col min="11021" max="11021" width="12.42578125" style="5" bestFit="1" customWidth="1"/>
    <col min="11022" max="11264" width="9.140625" style="5"/>
    <col min="11265" max="11265" width="2" style="5" customWidth="1"/>
    <col min="11266" max="11266" width="57.85546875" style="5" customWidth="1"/>
    <col min="11267" max="11267" width="15" style="5" customWidth="1"/>
    <col min="11268" max="11268" width="14.5703125" style="5" customWidth="1"/>
    <col min="11269" max="11269" width="14.7109375" style="5" customWidth="1"/>
    <col min="11270" max="11271" width="13.5703125" style="5" customWidth="1"/>
    <col min="11272" max="11272" width="12.28515625" style="5" customWidth="1"/>
    <col min="11273" max="11273" width="14.28515625" style="5" customWidth="1"/>
    <col min="11274" max="11274" width="8.5703125" style="5" customWidth="1"/>
    <col min="11275" max="11275" width="18.5703125" style="5" customWidth="1"/>
    <col min="11276" max="11276" width="9.140625" style="5"/>
    <col min="11277" max="11277" width="12.42578125" style="5" bestFit="1" customWidth="1"/>
    <col min="11278" max="11520" width="9.140625" style="5"/>
    <col min="11521" max="11521" width="2" style="5" customWidth="1"/>
    <col min="11522" max="11522" width="57.85546875" style="5" customWidth="1"/>
    <col min="11523" max="11523" width="15" style="5" customWidth="1"/>
    <col min="11524" max="11524" width="14.5703125" style="5" customWidth="1"/>
    <col min="11525" max="11525" width="14.7109375" style="5" customWidth="1"/>
    <col min="11526" max="11527" width="13.5703125" style="5" customWidth="1"/>
    <col min="11528" max="11528" width="12.28515625" style="5" customWidth="1"/>
    <col min="11529" max="11529" width="14.28515625" style="5" customWidth="1"/>
    <col min="11530" max="11530" width="8.5703125" style="5" customWidth="1"/>
    <col min="11531" max="11531" width="18.5703125" style="5" customWidth="1"/>
    <col min="11532" max="11532" width="9.140625" style="5"/>
    <col min="11533" max="11533" width="12.42578125" style="5" bestFit="1" customWidth="1"/>
    <col min="11534" max="11776" width="9.140625" style="5"/>
    <col min="11777" max="11777" width="2" style="5" customWidth="1"/>
    <col min="11778" max="11778" width="57.85546875" style="5" customWidth="1"/>
    <col min="11779" max="11779" width="15" style="5" customWidth="1"/>
    <col min="11780" max="11780" width="14.5703125" style="5" customWidth="1"/>
    <col min="11781" max="11781" width="14.7109375" style="5" customWidth="1"/>
    <col min="11782" max="11783" width="13.5703125" style="5" customWidth="1"/>
    <col min="11784" max="11784" width="12.28515625" style="5" customWidth="1"/>
    <col min="11785" max="11785" width="14.28515625" style="5" customWidth="1"/>
    <col min="11786" max="11786" width="8.5703125" style="5" customWidth="1"/>
    <col min="11787" max="11787" width="18.5703125" style="5" customWidth="1"/>
    <col min="11788" max="11788" width="9.140625" style="5"/>
    <col min="11789" max="11789" width="12.42578125" style="5" bestFit="1" customWidth="1"/>
    <col min="11790" max="12032" width="9.140625" style="5"/>
    <col min="12033" max="12033" width="2" style="5" customWidth="1"/>
    <col min="12034" max="12034" width="57.85546875" style="5" customWidth="1"/>
    <col min="12035" max="12035" width="15" style="5" customWidth="1"/>
    <col min="12036" max="12036" width="14.5703125" style="5" customWidth="1"/>
    <col min="12037" max="12037" width="14.7109375" style="5" customWidth="1"/>
    <col min="12038" max="12039" width="13.5703125" style="5" customWidth="1"/>
    <col min="12040" max="12040" width="12.28515625" style="5" customWidth="1"/>
    <col min="12041" max="12041" width="14.28515625" style="5" customWidth="1"/>
    <col min="12042" max="12042" width="8.5703125" style="5" customWidth="1"/>
    <col min="12043" max="12043" width="18.5703125" style="5" customWidth="1"/>
    <col min="12044" max="12044" width="9.140625" style="5"/>
    <col min="12045" max="12045" width="12.42578125" style="5" bestFit="1" customWidth="1"/>
    <col min="12046" max="12288" width="9.140625" style="5"/>
    <col min="12289" max="12289" width="2" style="5" customWidth="1"/>
    <col min="12290" max="12290" width="57.85546875" style="5" customWidth="1"/>
    <col min="12291" max="12291" width="15" style="5" customWidth="1"/>
    <col min="12292" max="12292" width="14.5703125" style="5" customWidth="1"/>
    <col min="12293" max="12293" width="14.7109375" style="5" customWidth="1"/>
    <col min="12294" max="12295" width="13.5703125" style="5" customWidth="1"/>
    <col min="12296" max="12296" width="12.28515625" style="5" customWidth="1"/>
    <col min="12297" max="12297" width="14.28515625" style="5" customWidth="1"/>
    <col min="12298" max="12298" width="8.5703125" style="5" customWidth="1"/>
    <col min="12299" max="12299" width="18.5703125" style="5" customWidth="1"/>
    <col min="12300" max="12300" width="9.140625" style="5"/>
    <col min="12301" max="12301" width="12.42578125" style="5" bestFit="1" customWidth="1"/>
    <col min="12302" max="12544" width="9.140625" style="5"/>
    <col min="12545" max="12545" width="2" style="5" customWidth="1"/>
    <col min="12546" max="12546" width="57.85546875" style="5" customWidth="1"/>
    <col min="12547" max="12547" width="15" style="5" customWidth="1"/>
    <col min="12548" max="12548" width="14.5703125" style="5" customWidth="1"/>
    <col min="12549" max="12549" width="14.7109375" style="5" customWidth="1"/>
    <col min="12550" max="12551" width="13.5703125" style="5" customWidth="1"/>
    <col min="12552" max="12552" width="12.28515625" style="5" customWidth="1"/>
    <col min="12553" max="12553" width="14.28515625" style="5" customWidth="1"/>
    <col min="12554" max="12554" width="8.5703125" style="5" customWidth="1"/>
    <col min="12555" max="12555" width="18.5703125" style="5" customWidth="1"/>
    <col min="12556" max="12556" width="9.140625" style="5"/>
    <col min="12557" max="12557" width="12.42578125" style="5" bestFit="1" customWidth="1"/>
    <col min="12558" max="12800" width="9.140625" style="5"/>
    <col min="12801" max="12801" width="2" style="5" customWidth="1"/>
    <col min="12802" max="12802" width="57.85546875" style="5" customWidth="1"/>
    <col min="12803" max="12803" width="15" style="5" customWidth="1"/>
    <col min="12804" max="12804" width="14.5703125" style="5" customWidth="1"/>
    <col min="12805" max="12805" width="14.7109375" style="5" customWidth="1"/>
    <col min="12806" max="12807" width="13.5703125" style="5" customWidth="1"/>
    <col min="12808" max="12808" width="12.28515625" style="5" customWidth="1"/>
    <col min="12809" max="12809" width="14.28515625" style="5" customWidth="1"/>
    <col min="12810" max="12810" width="8.5703125" style="5" customWidth="1"/>
    <col min="12811" max="12811" width="18.5703125" style="5" customWidth="1"/>
    <col min="12812" max="12812" width="9.140625" style="5"/>
    <col min="12813" max="12813" width="12.42578125" style="5" bestFit="1" customWidth="1"/>
    <col min="12814" max="13056" width="9.140625" style="5"/>
    <col min="13057" max="13057" width="2" style="5" customWidth="1"/>
    <col min="13058" max="13058" width="57.85546875" style="5" customWidth="1"/>
    <col min="13059" max="13059" width="15" style="5" customWidth="1"/>
    <col min="13060" max="13060" width="14.5703125" style="5" customWidth="1"/>
    <col min="13061" max="13061" width="14.7109375" style="5" customWidth="1"/>
    <col min="13062" max="13063" width="13.5703125" style="5" customWidth="1"/>
    <col min="13064" max="13064" width="12.28515625" style="5" customWidth="1"/>
    <col min="13065" max="13065" width="14.28515625" style="5" customWidth="1"/>
    <col min="13066" max="13066" width="8.5703125" style="5" customWidth="1"/>
    <col min="13067" max="13067" width="18.5703125" style="5" customWidth="1"/>
    <col min="13068" max="13068" width="9.140625" style="5"/>
    <col min="13069" max="13069" width="12.42578125" style="5" bestFit="1" customWidth="1"/>
    <col min="13070" max="13312" width="9.140625" style="5"/>
    <col min="13313" max="13313" width="2" style="5" customWidth="1"/>
    <col min="13314" max="13314" width="57.85546875" style="5" customWidth="1"/>
    <col min="13315" max="13315" width="15" style="5" customWidth="1"/>
    <col min="13316" max="13316" width="14.5703125" style="5" customWidth="1"/>
    <col min="13317" max="13317" width="14.7109375" style="5" customWidth="1"/>
    <col min="13318" max="13319" width="13.5703125" style="5" customWidth="1"/>
    <col min="13320" max="13320" width="12.28515625" style="5" customWidth="1"/>
    <col min="13321" max="13321" width="14.28515625" style="5" customWidth="1"/>
    <col min="13322" max="13322" width="8.5703125" style="5" customWidth="1"/>
    <col min="13323" max="13323" width="18.5703125" style="5" customWidth="1"/>
    <col min="13324" max="13324" width="9.140625" style="5"/>
    <col min="13325" max="13325" width="12.42578125" style="5" bestFit="1" customWidth="1"/>
    <col min="13326" max="13568" width="9.140625" style="5"/>
    <col min="13569" max="13569" width="2" style="5" customWidth="1"/>
    <col min="13570" max="13570" width="57.85546875" style="5" customWidth="1"/>
    <col min="13571" max="13571" width="15" style="5" customWidth="1"/>
    <col min="13572" max="13572" width="14.5703125" style="5" customWidth="1"/>
    <col min="13573" max="13573" width="14.7109375" style="5" customWidth="1"/>
    <col min="13574" max="13575" width="13.5703125" style="5" customWidth="1"/>
    <col min="13576" max="13576" width="12.28515625" style="5" customWidth="1"/>
    <col min="13577" max="13577" width="14.28515625" style="5" customWidth="1"/>
    <col min="13578" max="13578" width="8.5703125" style="5" customWidth="1"/>
    <col min="13579" max="13579" width="18.5703125" style="5" customWidth="1"/>
    <col min="13580" max="13580" width="9.140625" style="5"/>
    <col min="13581" max="13581" width="12.42578125" style="5" bestFit="1" customWidth="1"/>
    <col min="13582" max="13824" width="9.140625" style="5"/>
    <col min="13825" max="13825" width="2" style="5" customWidth="1"/>
    <col min="13826" max="13826" width="57.85546875" style="5" customWidth="1"/>
    <col min="13827" max="13827" width="15" style="5" customWidth="1"/>
    <col min="13828" max="13828" width="14.5703125" style="5" customWidth="1"/>
    <col min="13829" max="13829" width="14.7109375" style="5" customWidth="1"/>
    <col min="13830" max="13831" width="13.5703125" style="5" customWidth="1"/>
    <col min="13832" max="13832" width="12.28515625" style="5" customWidth="1"/>
    <col min="13833" max="13833" width="14.28515625" style="5" customWidth="1"/>
    <col min="13834" max="13834" width="8.5703125" style="5" customWidth="1"/>
    <col min="13835" max="13835" width="18.5703125" style="5" customWidth="1"/>
    <col min="13836" max="13836" width="9.140625" style="5"/>
    <col min="13837" max="13837" width="12.42578125" style="5" bestFit="1" customWidth="1"/>
    <col min="13838" max="14080" width="9.140625" style="5"/>
    <col min="14081" max="14081" width="2" style="5" customWidth="1"/>
    <col min="14082" max="14082" width="57.85546875" style="5" customWidth="1"/>
    <col min="14083" max="14083" width="15" style="5" customWidth="1"/>
    <col min="14084" max="14084" width="14.5703125" style="5" customWidth="1"/>
    <col min="14085" max="14085" width="14.7109375" style="5" customWidth="1"/>
    <col min="14086" max="14087" width="13.5703125" style="5" customWidth="1"/>
    <col min="14088" max="14088" width="12.28515625" style="5" customWidth="1"/>
    <col min="14089" max="14089" width="14.28515625" style="5" customWidth="1"/>
    <col min="14090" max="14090" width="8.5703125" style="5" customWidth="1"/>
    <col min="14091" max="14091" width="18.5703125" style="5" customWidth="1"/>
    <col min="14092" max="14092" width="9.140625" style="5"/>
    <col min="14093" max="14093" width="12.42578125" style="5" bestFit="1" customWidth="1"/>
    <col min="14094" max="14336" width="9.140625" style="5"/>
    <col min="14337" max="14337" width="2" style="5" customWidth="1"/>
    <col min="14338" max="14338" width="57.85546875" style="5" customWidth="1"/>
    <col min="14339" max="14339" width="15" style="5" customWidth="1"/>
    <col min="14340" max="14340" width="14.5703125" style="5" customWidth="1"/>
    <col min="14341" max="14341" width="14.7109375" style="5" customWidth="1"/>
    <col min="14342" max="14343" width="13.5703125" style="5" customWidth="1"/>
    <col min="14344" max="14344" width="12.28515625" style="5" customWidth="1"/>
    <col min="14345" max="14345" width="14.28515625" style="5" customWidth="1"/>
    <col min="14346" max="14346" width="8.5703125" style="5" customWidth="1"/>
    <col min="14347" max="14347" width="18.5703125" style="5" customWidth="1"/>
    <col min="14348" max="14348" width="9.140625" style="5"/>
    <col min="14349" max="14349" width="12.42578125" style="5" bestFit="1" customWidth="1"/>
    <col min="14350" max="14592" width="9.140625" style="5"/>
    <col min="14593" max="14593" width="2" style="5" customWidth="1"/>
    <col min="14594" max="14594" width="57.85546875" style="5" customWidth="1"/>
    <col min="14595" max="14595" width="15" style="5" customWidth="1"/>
    <col min="14596" max="14596" width="14.5703125" style="5" customWidth="1"/>
    <col min="14597" max="14597" width="14.7109375" style="5" customWidth="1"/>
    <col min="14598" max="14599" width="13.5703125" style="5" customWidth="1"/>
    <col min="14600" max="14600" width="12.28515625" style="5" customWidth="1"/>
    <col min="14601" max="14601" width="14.28515625" style="5" customWidth="1"/>
    <col min="14602" max="14602" width="8.5703125" style="5" customWidth="1"/>
    <col min="14603" max="14603" width="18.5703125" style="5" customWidth="1"/>
    <col min="14604" max="14604" width="9.140625" style="5"/>
    <col min="14605" max="14605" width="12.42578125" style="5" bestFit="1" customWidth="1"/>
    <col min="14606" max="14848" width="9.140625" style="5"/>
    <col min="14849" max="14849" width="2" style="5" customWidth="1"/>
    <col min="14850" max="14850" width="57.85546875" style="5" customWidth="1"/>
    <col min="14851" max="14851" width="15" style="5" customWidth="1"/>
    <col min="14852" max="14852" width="14.5703125" style="5" customWidth="1"/>
    <col min="14853" max="14853" width="14.7109375" style="5" customWidth="1"/>
    <col min="14854" max="14855" width="13.5703125" style="5" customWidth="1"/>
    <col min="14856" max="14856" width="12.28515625" style="5" customWidth="1"/>
    <col min="14857" max="14857" width="14.28515625" style="5" customWidth="1"/>
    <col min="14858" max="14858" width="8.5703125" style="5" customWidth="1"/>
    <col min="14859" max="14859" width="18.5703125" style="5" customWidth="1"/>
    <col min="14860" max="14860" width="9.140625" style="5"/>
    <col min="14861" max="14861" width="12.42578125" style="5" bestFit="1" customWidth="1"/>
    <col min="14862" max="15104" width="9.140625" style="5"/>
    <col min="15105" max="15105" width="2" style="5" customWidth="1"/>
    <col min="15106" max="15106" width="57.85546875" style="5" customWidth="1"/>
    <col min="15107" max="15107" width="15" style="5" customWidth="1"/>
    <col min="15108" max="15108" width="14.5703125" style="5" customWidth="1"/>
    <col min="15109" max="15109" width="14.7109375" style="5" customWidth="1"/>
    <col min="15110" max="15111" width="13.5703125" style="5" customWidth="1"/>
    <col min="15112" max="15112" width="12.28515625" style="5" customWidth="1"/>
    <col min="15113" max="15113" width="14.28515625" style="5" customWidth="1"/>
    <col min="15114" max="15114" width="8.5703125" style="5" customWidth="1"/>
    <col min="15115" max="15115" width="18.5703125" style="5" customWidth="1"/>
    <col min="15116" max="15116" width="9.140625" style="5"/>
    <col min="15117" max="15117" width="12.42578125" style="5" bestFit="1" customWidth="1"/>
    <col min="15118" max="15360" width="9.140625" style="5"/>
    <col min="15361" max="15361" width="2" style="5" customWidth="1"/>
    <col min="15362" max="15362" width="57.85546875" style="5" customWidth="1"/>
    <col min="15363" max="15363" width="15" style="5" customWidth="1"/>
    <col min="15364" max="15364" width="14.5703125" style="5" customWidth="1"/>
    <col min="15365" max="15365" width="14.7109375" style="5" customWidth="1"/>
    <col min="15366" max="15367" width="13.5703125" style="5" customWidth="1"/>
    <col min="15368" max="15368" width="12.28515625" style="5" customWidth="1"/>
    <col min="15369" max="15369" width="14.28515625" style="5" customWidth="1"/>
    <col min="15370" max="15370" width="8.5703125" style="5" customWidth="1"/>
    <col min="15371" max="15371" width="18.5703125" style="5" customWidth="1"/>
    <col min="15372" max="15372" width="9.140625" style="5"/>
    <col min="15373" max="15373" width="12.42578125" style="5" bestFit="1" customWidth="1"/>
    <col min="15374" max="15616" width="9.140625" style="5"/>
    <col min="15617" max="15617" width="2" style="5" customWidth="1"/>
    <col min="15618" max="15618" width="57.85546875" style="5" customWidth="1"/>
    <col min="15619" max="15619" width="15" style="5" customWidth="1"/>
    <col min="15620" max="15620" width="14.5703125" style="5" customWidth="1"/>
    <col min="15621" max="15621" width="14.7109375" style="5" customWidth="1"/>
    <col min="15622" max="15623" width="13.5703125" style="5" customWidth="1"/>
    <col min="15624" max="15624" width="12.28515625" style="5" customWidth="1"/>
    <col min="15625" max="15625" width="14.28515625" style="5" customWidth="1"/>
    <col min="15626" max="15626" width="8.5703125" style="5" customWidth="1"/>
    <col min="15627" max="15627" width="18.5703125" style="5" customWidth="1"/>
    <col min="15628" max="15628" width="9.140625" style="5"/>
    <col min="15629" max="15629" width="12.42578125" style="5" bestFit="1" customWidth="1"/>
    <col min="15630" max="15872" width="9.140625" style="5"/>
    <col min="15873" max="15873" width="2" style="5" customWidth="1"/>
    <col min="15874" max="15874" width="57.85546875" style="5" customWidth="1"/>
    <col min="15875" max="15875" width="15" style="5" customWidth="1"/>
    <col min="15876" max="15876" width="14.5703125" style="5" customWidth="1"/>
    <col min="15877" max="15877" width="14.7109375" style="5" customWidth="1"/>
    <col min="15878" max="15879" width="13.5703125" style="5" customWidth="1"/>
    <col min="15880" max="15880" width="12.28515625" style="5" customWidth="1"/>
    <col min="15881" max="15881" width="14.28515625" style="5" customWidth="1"/>
    <col min="15882" max="15882" width="8.5703125" style="5" customWidth="1"/>
    <col min="15883" max="15883" width="18.5703125" style="5" customWidth="1"/>
    <col min="15884" max="15884" width="9.140625" style="5"/>
    <col min="15885" max="15885" width="12.42578125" style="5" bestFit="1" customWidth="1"/>
    <col min="15886" max="16128" width="9.140625" style="5"/>
    <col min="16129" max="16129" width="2" style="5" customWidth="1"/>
    <col min="16130" max="16130" width="57.85546875" style="5" customWidth="1"/>
    <col min="16131" max="16131" width="15" style="5" customWidth="1"/>
    <col min="16132" max="16132" width="14.5703125" style="5" customWidth="1"/>
    <col min="16133" max="16133" width="14.7109375" style="5" customWidth="1"/>
    <col min="16134" max="16135" width="13.5703125" style="5" customWidth="1"/>
    <col min="16136" max="16136" width="12.28515625" style="5" customWidth="1"/>
    <col min="16137" max="16137" width="14.28515625" style="5" customWidth="1"/>
    <col min="16138" max="16138" width="8.5703125" style="5" customWidth="1"/>
    <col min="16139" max="16139" width="18.5703125" style="5" customWidth="1"/>
    <col min="16140" max="16140" width="9.140625" style="5"/>
    <col min="16141" max="16141" width="12.42578125" style="5" bestFit="1" customWidth="1"/>
    <col min="16142" max="16384" width="9.140625" style="5"/>
  </cols>
  <sheetData>
    <row r="1" spans="2:13" ht="21" customHeight="1">
      <c r="D1" s="7"/>
      <c r="M1" s="57"/>
    </row>
    <row r="2" spans="2:13" ht="15.75" customHeight="1">
      <c r="C2" s="7"/>
    </row>
    <row r="3" spans="2:13" ht="20.25">
      <c r="B3" s="133" t="s">
        <v>172</v>
      </c>
      <c r="C3" s="134"/>
      <c r="D3" s="134"/>
      <c r="E3" s="134"/>
      <c r="F3" s="134"/>
      <c r="G3" s="134"/>
      <c r="H3" s="134"/>
      <c r="I3" s="134"/>
      <c r="J3" s="134"/>
      <c r="K3" s="134"/>
    </row>
    <row r="4" spans="2:13" ht="15.75" thickBot="1">
      <c r="B4" s="85"/>
      <c r="C4" s="84"/>
      <c r="D4" s="84"/>
      <c r="E4" s="84"/>
      <c r="F4" s="84"/>
      <c r="G4" s="84"/>
      <c r="H4" s="84"/>
      <c r="I4" s="84"/>
      <c r="J4" s="84"/>
      <c r="K4" s="86" t="s">
        <v>173</v>
      </c>
    </row>
    <row r="5" spans="2:13" ht="15">
      <c r="B5" s="87"/>
      <c r="C5" s="135" t="s">
        <v>174</v>
      </c>
      <c r="D5" s="88"/>
      <c r="E5" s="89"/>
      <c r="F5" s="89" t="s">
        <v>28</v>
      </c>
      <c r="G5" s="89"/>
      <c r="H5" s="89"/>
      <c r="I5" s="136"/>
      <c r="J5" s="137" t="s">
        <v>29</v>
      </c>
      <c r="K5" s="138"/>
    </row>
    <row r="6" spans="2:13" ht="15">
      <c r="B6" s="90"/>
      <c r="C6" s="139" t="s">
        <v>30</v>
      </c>
      <c r="D6" s="453" t="s">
        <v>175</v>
      </c>
      <c r="E6" s="456" t="s">
        <v>176</v>
      </c>
      <c r="F6" s="457"/>
      <c r="G6" s="140" t="s">
        <v>31</v>
      </c>
      <c r="H6" s="141" t="s">
        <v>32</v>
      </c>
      <c r="I6" s="458" t="s">
        <v>33</v>
      </c>
      <c r="J6" s="142" t="s">
        <v>34</v>
      </c>
      <c r="K6" s="91" t="s">
        <v>35</v>
      </c>
    </row>
    <row r="7" spans="2:13">
      <c r="B7" s="90"/>
      <c r="C7" s="139"/>
      <c r="D7" s="454"/>
      <c r="E7" s="461" t="s">
        <v>98</v>
      </c>
      <c r="F7" s="463" t="s">
        <v>99</v>
      </c>
      <c r="G7" s="143">
        <v>0.33800000000000002</v>
      </c>
      <c r="H7" s="144">
        <v>0.02</v>
      </c>
      <c r="I7" s="459"/>
      <c r="J7" s="142"/>
      <c r="K7" s="93"/>
    </row>
    <row r="8" spans="2:13">
      <c r="B8" s="90"/>
      <c r="C8" s="139"/>
      <c r="D8" s="455"/>
      <c r="E8" s="462"/>
      <c r="F8" s="462"/>
      <c r="G8" s="145"/>
      <c r="H8" s="146"/>
      <c r="I8" s="460"/>
      <c r="J8" s="142"/>
      <c r="K8" s="147"/>
    </row>
    <row r="9" spans="2:13" ht="15.75" thickBot="1">
      <c r="B9" s="94"/>
      <c r="C9" s="148" t="s">
        <v>36</v>
      </c>
      <c r="D9" s="149" t="s">
        <v>37</v>
      </c>
      <c r="E9" s="95" t="s">
        <v>38</v>
      </c>
      <c r="F9" s="95" t="s">
        <v>39</v>
      </c>
      <c r="G9" s="95" t="s">
        <v>42</v>
      </c>
      <c r="H9" s="95" t="s">
        <v>43</v>
      </c>
      <c r="I9" s="95" t="s">
        <v>59</v>
      </c>
      <c r="J9" s="150" t="s">
        <v>60</v>
      </c>
      <c r="K9" s="151"/>
    </row>
    <row r="10" spans="2:13" ht="15">
      <c r="B10" s="152" t="s">
        <v>100</v>
      </c>
      <c r="C10" s="153"/>
      <c r="D10" s="154"/>
      <c r="E10" s="154"/>
      <c r="F10" s="154"/>
      <c r="G10" s="155"/>
      <c r="H10" s="154"/>
      <c r="I10" s="154"/>
      <c r="J10" s="156"/>
      <c r="K10" s="157"/>
    </row>
    <row r="11" spans="2:13" ht="60">
      <c r="B11" s="158" t="s">
        <v>96</v>
      </c>
      <c r="C11" s="159">
        <f t="shared" ref="C11:C17" si="0">SUM(D11+G11+H11+I11)</f>
        <v>39526100</v>
      </c>
      <c r="D11" s="160">
        <f t="shared" ref="D11:D16" si="1">SUM(E11+F11)</f>
        <v>22323396</v>
      </c>
      <c r="E11" s="160">
        <f>21328896+451500</f>
        <v>21780396</v>
      </c>
      <c r="F11" s="161">
        <f>435000+108000</f>
        <v>543000</v>
      </c>
      <c r="G11" s="162">
        <f>ROUND((E11*0.338+F11*0.338),0)-128212</f>
        <v>7417096</v>
      </c>
      <c r="H11" s="162">
        <f t="shared" ref="H11:H17" si="2">ROUND((E11*0.02),0)</f>
        <v>435608</v>
      </c>
      <c r="I11" s="161">
        <v>9350000</v>
      </c>
      <c r="J11" s="163">
        <f>47.24+1</f>
        <v>48.24</v>
      </c>
      <c r="K11" s="164" t="s">
        <v>177</v>
      </c>
    </row>
    <row r="12" spans="2:13" ht="75">
      <c r="B12" s="165" t="s">
        <v>47</v>
      </c>
      <c r="C12" s="159">
        <f t="shared" si="0"/>
        <v>233503242</v>
      </c>
      <c r="D12" s="161">
        <f t="shared" si="1"/>
        <v>83376955</v>
      </c>
      <c r="E12" s="160">
        <v>37013762</v>
      </c>
      <c r="F12" s="161">
        <v>46363193</v>
      </c>
      <c r="G12" s="162">
        <f>ROUND((E12*0.338+F12*0.338),0)-2246193</f>
        <v>25935218</v>
      </c>
      <c r="H12" s="162">
        <f t="shared" si="2"/>
        <v>740275</v>
      </c>
      <c r="I12" s="161">
        <f>123009374+180000+261420</f>
        <v>123450794</v>
      </c>
      <c r="J12" s="163">
        <v>83.76</v>
      </c>
      <c r="K12" s="164" t="s">
        <v>178</v>
      </c>
    </row>
    <row r="13" spans="2:13" ht="30">
      <c r="B13" s="158" t="s">
        <v>179</v>
      </c>
      <c r="C13" s="159">
        <f t="shared" si="0"/>
        <v>177509714</v>
      </c>
      <c r="D13" s="160">
        <f t="shared" si="1"/>
        <v>96540122</v>
      </c>
      <c r="E13" s="161">
        <f>77111472</f>
        <v>77111472</v>
      </c>
      <c r="F13" s="161">
        <v>19428650</v>
      </c>
      <c r="G13" s="162">
        <f>ROUND((E13*0.338+F13*0.338),0)-1382352</f>
        <v>31248209</v>
      </c>
      <c r="H13" s="162">
        <f t="shared" si="2"/>
        <v>1542229</v>
      </c>
      <c r="I13" s="161">
        <f>37531478+10647676</f>
        <v>48179154</v>
      </c>
      <c r="J13" s="163">
        <f>163.53+10.82</f>
        <v>174.35</v>
      </c>
      <c r="K13" s="164" t="s">
        <v>180</v>
      </c>
    </row>
    <row r="14" spans="2:13" ht="15">
      <c r="B14" s="165" t="s">
        <v>48</v>
      </c>
      <c r="C14" s="159">
        <f t="shared" si="0"/>
        <v>6441776</v>
      </c>
      <c r="D14" s="161">
        <f t="shared" si="1"/>
        <v>3586433</v>
      </c>
      <c r="E14" s="160">
        <v>2696433</v>
      </c>
      <c r="F14" s="161">
        <v>890000</v>
      </c>
      <c r="G14" s="162">
        <f>ROUND((E14*0.338+F14*0.338),0)</f>
        <v>1212214</v>
      </c>
      <c r="H14" s="162">
        <f t="shared" si="2"/>
        <v>53929</v>
      </c>
      <c r="I14" s="161">
        <f>1479220+109980</f>
        <v>1589200</v>
      </c>
      <c r="J14" s="163">
        <v>6</v>
      </c>
      <c r="K14" s="166" t="s">
        <v>181</v>
      </c>
    </row>
    <row r="15" spans="2:13" ht="45">
      <c r="B15" s="158" t="s">
        <v>45</v>
      </c>
      <c r="C15" s="159">
        <f t="shared" si="0"/>
        <v>128732973</v>
      </c>
      <c r="D15" s="160">
        <f t="shared" si="1"/>
        <v>53149036</v>
      </c>
      <c r="E15" s="167">
        <v>52809036</v>
      </c>
      <c r="F15" s="161">
        <v>340000</v>
      </c>
      <c r="G15" s="162">
        <f>ROUND((E15*0.338+F15*0.338),0)-72618</f>
        <v>17891756</v>
      </c>
      <c r="H15" s="162">
        <f t="shared" si="2"/>
        <v>1056181</v>
      </c>
      <c r="I15" s="161">
        <v>56636000</v>
      </c>
      <c r="J15" s="163">
        <v>135.38999999999999</v>
      </c>
      <c r="K15" s="164" t="s">
        <v>146</v>
      </c>
    </row>
    <row r="16" spans="2:13" ht="15">
      <c r="B16" s="158" t="s">
        <v>46</v>
      </c>
      <c r="C16" s="159">
        <f t="shared" si="0"/>
        <v>15245000</v>
      </c>
      <c r="D16" s="160">
        <f t="shared" si="1"/>
        <v>0</v>
      </c>
      <c r="E16" s="160"/>
      <c r="F16" s="161"/>
      <c r="G16" s="162">
        <f>ROUND((E16*0.338+F16*0.338),0)</f>
        <v>0</v>
      </c>
      <c r="H16" s="162">
        <f t="shared" si="2"/>
        <v>0</v>
      </c>
      <c r="I16" s="161">
        <v>15245000</v>
      </c>
      <c r="J16" s="163"/>
      <c r="K16" s="166"/>
    </row>
    <row r="17" spans="2:11" ht="15">
      <c r="B17" s="158" t="s">
        <v>44</v>
      </c>
      <c r="C17" s="159">
        <f t="shared" si="0"/>
        <v>28214982</v>
      </c>
      <c r="D17" s="160">
        <f>SUM(E17+F17)</f>
        <v>15335583</v>
      </c>
      <c r="E17" s="160">
        <v>14579583</v>
      </c>
      <c r="F17" s="161">
        <v>756000</v>
      </c>
      <c r="G17" s="162">
        <f>ROUND((E17*0.338+F17*0.338),0)</f>
        <v>5183427</v>
      </c>
      <c r="H17" s="162">
        <f t="shared" si="2"/>
        <v>291592</v>
      </c>
      <c r="I17" s="161">
        <v>7404380</v>
      </c>
      <c r="J17" s="163">
        <v>36.9</v>
      </c>
      <c r="K17" s="166"/>
    </row>
    <row r="18" spans="2:11" ht="15.75" thickBot="1">
      <c r="B18" s="168" t="s">
        <v>182</v>
      </c>
      <c r="C18" s="169">
        <f t="shared" ref="C18:J18" si="3">SUM(C11:C17)</f>
        <v>629173787</v>
      </c>
      <c r="D18" s="170">
        <f t="shared" si="3"/>
        <v>274311525</v>
      </c>
      <c r="E18" s="170">
        <f t="shared" si="3"/>
        <v>205990682</v>
      </c>
      <c r="F18" s="170">
        <f t="shared" si="3"/>
        <v>68320843</v>
      </c>
      <c r="G18" s="171">
        <f t="shared" si="3"/>
        <v>88887920</v>
      </c>
      <c r="H18" s="172">
        <f t="shared" si="3"/>
        <v>4119814</v>
      </c>
      <c r="I18" s="172">
        <f t="shared" si="3"/>
        <v>261854528</v>
      </c>
      <c r="J18" s="173">
        <f t="shared" si="3"/>
        <v>484.64</v>
      </c>
      <c r="K18" s="174"/>
    </row>
    <row r="19" spans="2:11" ht="13.5" thickTop="1">
      <c r="B19" s="175"/>
      <c r="C19" s="176"/>
      <c r="D19" s="177"/>
      <c r="E19" s="177"/>
      <c r="F19" s="177"/>
      <c r="G19" s="178"/>
      <c r="H19" s="179"/>
      <c r="I19" s="179"/>
      <c r="J19" s="180"/>
      <c r="K19" s="181"/>
    </row>
    <row r="20" spans="2:11" ht="15">
      <c r="B20" s="182" t="s">
        <v>183</v>
      </c>
      <c r="C20" s="183"/>
      <c r="D20" s="184"/>
      <c r="E20" s="184"/>
      <c r="F20" s="184"/>
      <c r="G20" s="185"/>
      <c r="H20" s="184"/>
      <c r="I20" s="184"/>
      <c r="J20" s="186"/>
      <c r="K20" s="181"/>
    </row>
    <row r="21" spans="2:11" ht="15">
      <c r="B21" s="187" t="s">
        <v>122</v>
      </c>
      <c r="C21" s="188">
        <f t="shared" ref="C21:C38" si="4">SUM(D21+G21+H21+I21)</f>
        <v>890000</v>
      </c>
      <c r="D21" s="189">
        <f t="shared" ref="D21:D28" si="5">SUM(E21+F21)</f>
        <v>210000</v>
      </c>
      <c r="E21" s="189"/>
      <c r="F21" s="189">
        <v>210000</v>
      </c>
      <c r="G21" s="189">
        <f>ROUND((E21*0.338+F21*0.338),0)-70980</f>
        <v>0</v>
      </c>
      <c r="H21" s="189">
        <f t="shared" ref="H21:H38" si="6">ROUND((E21*0.02),0)</f>
        <v>0</v>
      </c>
      <c r="I21" s="190">
        <v>680000</v>
      </c>
      <c r="J21" s="191"/>
      <c r="K21" s="192" t="s">
        <v>96</v>
      </c>
    </row>
    <row r="22" spans="2:11" ht="15">
      <c r="B22" s="187" t="s">
        <v>184</v>
      </c>
      <c r="C22" s="188">
        <f t="shared" si="4"/>
        <v>150000</v>
      </c>
      <c r="D22" s="189">
        <f t="shared" si="5"/>
        <v>0</v>
      </c>
      <c r="E22" s="189"/>
      <c r="F22" s="189"/>
      <c r="G22" s="189"/>
      <c r="H22" s="189">
        <f t="shared" si="6"/>
        <v>0</v>
      </c>
      <c r="I22" s="190">
        <v>150000</v>
      </c>
      <c r="J22" s="191"/>
      <c r="K22" s="192" t="s">
        <v>96</v>
      </c>
    </row>
    <row r="23" spans="2:11" ht="15">
      <c r="B23" s="187" t="s">
        <v>185</v>
      </c>
      <c r="C23" s="188">
        <f t="shared" si="4"/>
        <v>100000</v>
      </c>
      <c r="D23" s="189">
        <f t="shared" si="5"/>
        <v>0</v>
      </c>
      <c r="E23" s="189"/>
      <c r="F23" s="189"/>
      <c r="G23" s="189"/>
      <c r="H23" s="189">
        <f t="shared" si="6"/>
        <v>0</v>
      </c>
      <c r="I23" s="190">
        <v>100000</v>
      </c>
      <c r="J23" s="191"/>
      <c r="K23" s="192" t="s">
        <v>96</v>
      </c>
    </row>
    <row r="24" spans="2:11" ht="30">
      <c r="B24" s="187" t="s">
        <v>186</v>
      </c>
      <c r="C24" s="188">
        <f t="shared" si="4"/>
        <v>90000</v>
      </c>
      <c r="D24" s="189">
        <f t="shared" si="5"/>
        <v>0</v>
      </c>
      <c r="E24" s="189"/>
      <c r="F24" s="189"/>
      <c r="G24" s="189"/>
      <c r="H24" s="189">
        <f t="shared" si="6"/>
        <v>0</v>
      </c>
      <c r="I24" s="190">
        <v>90000</v>
      </c>
      <c r="J24" s="191"/>
      <c r="K24" s="192" t="s">
        <v>187</v>
      </c>
    </row>
    <row r="25" spans="2:11" ht="15">
      <c r="B25" s="187" t="s">
        <v>188</v>
      </c>
      <c r="C25" s="188">
        <f t="shared" si="4"/>
        <v>80000</v>
      </c>
      <c r="D25" s="189">
        <f t="shared" si="5"/>
        <v>20000</v>
      </c>
      <c r="E25" s="189"/>
      <c r="F25" s="189">
        <v>20000</v>
      </c>
      <c r="G25" s="189"/>
      <c r="H25" s="189">
        <f t="shared" si="6"/>
        <v>0</v>
      </c>
      <c r="I25" s="190">
        <v>60000</v>
      </c>
      <c r="J25" s="191"/>
      <c r="K25" s="192" t="s">
        <v>96</v>
      </c>
    </row>
    <row r="26" spans="2:11" ht="30">
      <c r="B26" s="187" t="s">
        <v>189</v>
      </c>
      <c r="C26" s="188">
        <f t="shared" si="4"/>
        <v>100000</v>
      </c>
      <c r="D26" s="189">
        <f t="shared" si="5"/>
        <v>0</v>
      </c>
      <c r="E26" s="189"/>
      <c r="F26" s="189"/>
      <c r="G26" s="189"/>
      <c r="H26" s="189">
        <f t="shared" si="6"/>
        <v>0</v>
      </c>
      <c r="I26" s="190">
        <v>100000</v>
      </c>
      <c r="J26" s="191"/>
      <c r="K26" s="192" t="s">
        <v>96</v>
      </c>
    </row>
    <row r="27" spans="2:11" ht="15">
      <c r="B27" s="187" t="s">
        <v>190</v>
      </c>
      <c r="C27" s="188">
        <f t="shared" si="4"/>
        <v>100000</v>
      </c>
      <c r="D27" s="189">
        <f t="shared" si="5"/>
        <v>0</v>
      </c>
      <c r="E27" s="189"/>
      <c r="F27" s="189"/>
      <c r="G27" s="189"/>
      <c r="H27" s="189">
        <f t="shared" si="6"/>
        <v>0</v>
      </c>
      <c r="I27" s="190">
        <v>100000</v>
      </c>
      <c r="J27" s="191"/>
      <c r="K27" s="192" t="s">
        <v>96</v>
      </c>
    </row>
    <row r="28" spans="2:11" ht="15">
      <c r="B28" s="187" t="s">
        <v>191</v>
      </c>
      <c r="C28" s="188">
        <f t="shared" si="4"/>
        <v>100000</v>
      </c>
      <c r="D28" s="189">
        <f t="shared" si="5"/>
        <v>0</v>
      </c>
      <c r="E28" s="189"/>
      <c r="F28" s="189"/>
      <c r="G28" s="189"/>
      <c r="H28" s="189">
        <f t="shared" si="6"/>
        <v>0</v>
      </c>
      <c r="I28" s="190">
        <v>100000</v>
      </c>
      <c r="J28" s="191"/>
      <c r="K28" s="192" t="s">
        <v>96</v>
      </c>
    </row>
    <row r="29" spans="2:11">
      <c r="B29" s="98" t="s">
        <v>104</v>
      </c>
      <c r="C29" s="193">
        <f t="shared" si="4"/>
        <v>1632305</v>
      </c>
      <c r="D29" s="189">
        <f t="shared" ref="D29:D38" si="7">SUM(E29+F29)</f>
        <v>830000</v>
      </c>
      <c r="E29" s="189"/>
      <c r="F29" s="189">
        <v>830000</v>
      </c>
      <c r="G29" s="189">
        <f>ROUND((E29*0.338+F29*0.338),0)-161540</f>
        <v>119000</v>
      </c>
      <c r="H29" s="189">
        <f t="shared" si="6"/>
        <v>0</v>
      </c>
      <c r="I29" s="190">
        <v>683305</v>
      </c>
      <c r="J29" s="191">
        <v>0</v>
      </c>
      <c r="K29" s="194" t="s">
        <v>47</v>
      </c>
    </row>
    <row r="30" spans="2:11" ht="30">
      <c r="B30" s="100" t="s">
        <v>192</v>
      </c>
      <c r="C30" s="193">
        <f t="shared" si="4"/>
        <v>100000</v>
      </c>
      <c r="D30" s="189">
        <f t="shared" si="7"/>
        <v>0</v>
      </c>
      <c r="E30" s="189"/>
      <c r="F30" s="189"/>
      <c r="G30" s="189">
        <f>ROUND((E30*0.338+F30*0.338),0)</f>
        <v>0</v>
      </c>
      <c r="H30" s="189">
        <f t="shared" si="6"/>
        <v>0</v>
      </c>
      <c r="I30" s="190">
        <v>100000</v>
      </c>
      <c r="J30" s="195"/>
      <c r="K30" s="194" t="s">
        <v>49</v>
      </c>
    </row>
    <row r="31" spans="2:11">
      <c r="B31" s="196" t="s">
        <v>193</v>
      </c>
      <c r="C31" s="193">
        <f t="shared" si="4"/>
        <v>830000</v>
      </c>
      <c r="D31" s="189">
        <f t="shared" si="7"/>
        <v>0</v>
      </c>
      <c r="E31" s="189"/>
      <c r="F31" s="189"/>
      <c r="G31" s="189">
        <f>ROUND((E31*0.338+F31*0.338),0)</f>
        <v>0</v>
      </c>
      <c r="H31" s="189">
        <f t="shared" si="6"/>
        <v>0</v>
      </c>
      <c r="I31" s="190">
        <v>830000</v>
      </c>
      <c r="J31" s="191">
        <v>0</v>
      </c>
      <c r="K31" s="194" t="s">
        <v>49</v>
      </c>
    </row>
    <row r="32" spans="2:11" ht="15">
      <c r="B32" s="98" t="s">
        <v>103</v>
      </c>
      <c r="C32" s="193">
        <f t="shared" si="4"/>
        <v>2073942</v>
      </c>
      <c r="D32" s="189">
        <f t="shared" si="7"/>
        <v>1014000</v>
      </c>
      <c r="E32" s="189">
        <v>477000</v>
      </c>
      <c r="F32" s="189">
        <v>537000</v>
      </c>
      <c r="G32" s="189">
        <f>ROUND((E32*0.338+F32*0.338),0)-85580</f>
        <v>257152</v>
      </c>
      <c r="H32" s="189">
        <f t="shared" si="6"/>
        <v>9540</v>
      </c>
      <c r="I32" s="190">
        <v>793250</v>
      </c>
      <c r="J32" s="195">
        <v>1.5</v>
      </c>
      <c r="K32" s="197" t="s">
        <v>194</v>
      </c>
    </row>
    <row r="33" spans="2:11" ht="15">
      <c r="B33" s="100" t="s">
        <v>113</v>
      </c>
      <c r="C33" s="193">
        <f t="shared" si="4"/>
        <v>901800</v>
      </c>
      <c r="D33" s="189">
        <f t="shared" si="7"/>
        <v>434000</v>
      </c>
      <c r="E33" s="189"/>
      <c r="F33" s="189">
        <v>434000</v>
      </c>
      <c r="G33" s="189">
        <f>ROUND((E33*0.338+F33*0.338),0)-24292</f>
        <v>122400</v>
      </c>
      <c r="H33" s="189">
        <f t="shared" si="6"/>
        <v>0</v>
      </c>
      <c r="I33" s="190">
        <v>345400</v>
      </c>
      <c r="J33" s="195">
        <v>1.5</v>
      </c>
      <c r="K33" s="197" t="s">
        <v>179</v>
      </c>
    </row>
    <row r="34" spans="2:11" ht="15">
      <c r="B34" s="187" t="s">
        <v>123</v>
      </c>
      <c r="C34" s="188">
        <f t="shared" si="4"/>
        <v>7153503</v>
      </c>
      <c r="D34" s="189">
        <f t="shared" si="7"/>
        <v>1027984</v>
      </c>
      <c r="E34" s="189">
        <v>1027984</v>
      </c>
      <c r="F34" s="189"/>
      <c r="G34" s="189">
        <f>ROUND((E34*0.338+F34*0.338),0)</f>
        <v>347459</v>
      </c>
      <c r="H34" s="189">
        <f t="shared" si="6"/>
        <v>20560</v>
      </c>
      <c r="I34" s="190">
        <f>4894000+863500</f>
        <v>5757500</v>
      </c>
      <c r="J34" s="191">
        <v>2.2999999999999998</v>
      </c>
      <c r="K34" s="197" t="s">
        <v>110</v>
      </c>
    </row>
    <row r="35" spans="2:11">
      <c r="B35" s="106" t="s">
        <v>105</v>
      </c>
      <c r="C35" s="198">
        <f t="shared" si="4"/>
        <v>15842581</v>
      </c>
      <c r="D35" s="199">
        <f t="shared" si="7"/>
        <v>11666113</v>
      </c>
      <c r="E35" s="199">
        <v>11666113</v>
      </c>
      <c r="F35" s="199"/>
      <c r="G35" s="199">
        <f>ROUND((E35*0.338+F35*0.338),0)</f>
        <v>3943146</v>
      </c>
      <c r="H35" s="199">
        <f t="shared" si="6"/>
        <v>233322</v>
      </c>
      <c r="I35" s="199"/>
      <c r="J35" s="200">
        <v>23</v>
      </c>
      <c r="K35" s="194" t="s">
        <v>44</v>
      </c>
    </row>
    <row r="36" spans="2:11">
      <c r="B36" s="98" t="s">
        <v>106</v>
      </c>
      <c r="C36" s="193">
        <f t="shared" si="4"/>
        <v>200000</v>
      </c>
      <c r="D36" s="189">
        <f t="shared" si="7"/>
        <v>0</v>
      </c>
      <c r="E36" s="189"/>
      <c r="F36" s="189"/>
      <c r="G36" s="189">
        <f>ROUND((E36*0.338+F36*0.338),0)</f>
        <v>0</v>
      </c>
      <c r="H36" s="189">
        <f t="shared" si="6"/>
        <v>0</v>
      </c>
      <c r="I36" s="190">
        <v>200000</v>
      </c>
      <c r="J36" s="191">
        <v>0</v>
      </c>
      <c r="K36" s="194" t="s">
        <v>44</v>
      </c>
    </row>
    <row r="37" spans="2:11">
      <c r="B37" s="98" t="s">
        <v>107</v>
      </c>
      <c r="C37" s="193">
        <f t="shared" si="4"/>
        <v>824000</v>
      </c>
      <c r="D37" s="189">
        <f t="shared" si="7"/>
        <v>0</v>
      </c>
      <c r="E37" s="189"/>
      <c r="F37" s="189"/>
      <c r="G37" s="189">
        <f>ROUND((E37*0.338+F37*0.338),0)</f>
        <v>0</v>
      </c>
      <c r="H37" s="189">
        <f t="shared" si="6"/>
        <v>0</v>
      </c>
      <c r="I37" s="190">
        <v>824000</v>
      </c>
      <c r="J37" s="201">
        <v>0</v>
      </c>
      <c r="K37" s="194" t="s">
        <v>44</v>
      </c>
    </row>
    <row r="38" spans="2:11">
      <c r="B38" s="98" t="s">
        <v>108</v>
      </c>
      <c r="C38" s="193">
        <f t="shared" si="4"/>
        <v>170000</v>
      </c>
      <c r="D38" s="189">
        <f t="shared" si="7"/>
        <v>65000</v>
      </c>
      <c r="E38" s="189"/>
      <c r="F38" s="189">
        <v>65000</v>
      </c>
      <c r="G38" s="189">
        <f>ROUND((E38*0.338+F38*0.338),0)-21970</f>
        <v>0</v>
      </c>
      <c r="H38" s="189">
        <f t="shared" si="6"/>
        <v>0</v>
      </c>
      <c r="I38" s="190">
        <v>105000</v>
      </c>
      <c r="J38" s="191">
        <v>0</v>
      </c>
      <c r="K38" s="194" t="s">
        <v>44</v>
      </c>
    </row>
    <row r="39" spans="2:11" ht="13.5" thickBot="1">
      <c r="B39" s="202" t="s">
        <v>195</v>
      </c>
      <c r="C39" s="203">
        <f t="shared" ref="C39:J39" si="8">SUM(C21:C38)</f>
        <v>31338131</v>
      </c>
      <c r="D39" s="204">
        <f t="shared" si="8"/>
        <v>15267097</v>
      </c>
      <c r="E39" s="204">
        <f t="shared" si="8"/>
        <v>13171097</v>
      </c>
      <c r="F39" s="204">
        <f t="shared" si="8"/>
        <v>2096000</v>
      </c>
      <c r="G39" s="204">
        <f t="shared" si="8"/>
        <v>4789157</v>
      </c>
      <c r="H39" s="204">
        <f t="shared" si="8"/>
        <v>263422</v>
      </c>
      <c r="I39" s="204">
        <f t="shared" si="8"/>
        <v>11018455</v>
      </c>
      <c r="J39" s="205">
        <f t="shared" si="8"/>
        <v>28.3</v>
      </c>
      <c r="K39" s="206"/>
    </row>
    <row r="40" spans="2:11">
      <c r="B40" s="207"/>
      <c r="C40" s="208"/>
      <c r="D40" s="209"/>
      <c r="E40" s="210"/>
      <c r="F40" s="210"/>
      <c r="G40" s="210"/>
      <c r="H40" s="210"/>
      <c r="I40" s="210"/>
      <c r="J40" s="211"/>
      <c r="K40" s="212"/>
    </row>
    <row r="41" spans="2:11">
      <c r="B41" s="207"/>
      <c r="C41" s="208"/>
      <c r="D41" s="213"/>
      <c r="E41" s="210"/>
      <c r="F41" s="210"/>
      <c r="G41" s="210"/>
      <c r="H41" s="210"/>
      <c r="I41" s="210"/>
      <c r="J41" s="211"/>
      <c r="K41" s="212"/>
    </row>
    <row r="42" spans="2:11" ht="15">
      <c r="B42" s="182" t="s">
        <v>196</v>
      </c>
      <c r="C42" s="214"/>
      <c r="D42" s="215"/>
      <c r="E42" s="215"/>
      <c r="F42" s="215"/>
      <c r="G42" s="215"/>
      <c r="H42" s="215"/>
      <c r="I42" s="216"/>
      <c r="J42" s="217"/>
      <c r="K42" s="218"/>
    </row>
    <row r="43" spans="2:11" ht="15">
      <c r="B43" s="99" t="s">
        <v>101</v>
      </c>
      <c r="C43" s="193">
        <f>D43+G43+H43+I43</f>
        <v>0</v>
      </c>
      <c r="D43" s="190">
        <f t="shared" ref="D43:D47" si="9">SUM(E43+F43)</f>
        <v>0</v>
      </c>
      <c r="E43" s="190"/>
      <c r="F43" s="190"/>
      <c r="G43" s="190">
        <f>ROUND((E43*0.338+F43*0.338),0)</f>
        <v>0</v>
      </c>
      <c r="H43" s="190">
        <f>ROUND((E43*0.02),0)</f>
        <v>0</v>
      </c>
      <c r="I43" s="190"/>
      <c r="J43" s="195">
        <v>1.8</v>
      </c>
      <c r="K43" s="219" t="s">
        <v>96</v>
      </c>
    </row>
    <row r="44" spans="2:11" ht="15">
      <c r="B44" s="99" t="s">
        <v>102</v>
      </c>
      <c r="C44" s="193">
        <f>D44+G44+H44+I44</f>
        <v>0</v>
      </c>
      <c r="D44" s="190">
        <f t="shared" si="9"/>
        <v>0</v>
      </c>
      <c r="E44" s="190"/>
      <c r="F44" s="190"/>
      <c r="G44" s="190">
        <f>ROUND((E44*0.34+F44*0.34),0)</f>
        <v>0</v>
      </c>
      <c r="H44" s="190">
        <f>ROUND((E44*0.02),0)</f>
        <v>0</v>
      </c>
      <c r="I44" s="190"/>
      <c r="J44" s="195"/>
      <c r="K44" s="219" t="s">
        <v>197</v>
      </c>
    </row>
    <row r="45" spans="2:11" ht="15">
      <c r="B45" s="99" t="s">
        <v>198</v>
      </c>
      <c r="C45" s="193">
        <f>D45+G45+H45+I45</f>
        <v>0</v>
      </c>
      <c r="D45" s="190">
        <f t="shared" si="9"/>
        <v>0</v>
      </c>
      <c r="E45" s="190"/>
      <c r="F45" s="190"/>
      <c r="G45" s="190">
        <f>ROUND((E45*0.338+F45*0.338),0)</f>
        <v>0</v>
      </c>
      <c r="H45" s="190">
        <f>ROUND((E45*0.02),0)</f>
        <v>0</v>
      </c>
      <c r="I45" s="190"/>
      <c r="J45" s="195"/>
      <c r="K45" s="219" t="s">
        <v>45</v>
      </c>
    </row>
    <row r="46" spans="2:11" ht="15">
      <c r="B46" s="99" t="s">
        <v>152</v>
      </c>
      <c r="C46" s="193">
        <f>D46+G46+H46+I46</f>
        <v>0</v>
      </c>
      <c r="D46" s="190">
        <f t="shared" si="9"/>
        <v>0</v>
      </c>
      <c r="E46" s="190"/>
      <c r="F46" s="190"/>
      <c r="G46" s="190">
        <f>ROUND((E46*0.34+F46*0.34),0)</f>
        <v>0</v>
      </c>
      <c r="H46" s="190">
        <f>ROUND((E46*0.02),0)</f>
        <v>0</v>
      </c>
      <c r="I46" s="190"/>
      <c r="J46" s="195">
        <f>1.17+0.08</f>
        <v>1.25</v>
      </c>
      <c r="K46" s="219" t="s">
        <v>44</v>
      </c>
    </row>
    <row r="47" spans="2:11" ht="15.75" thickBot="1">
      <c r="B47" s="220" t="s">
        <v>199</v>
      </c>
      <c r="C47" s="221">
        <f>SUM(D47+G47+H47+I47)</f>
        <v>62797622</v>
      </c>
      <c r="D47" s="222">
        <f t="shared" si="9"/>
        <v>11616355</v>
      </c>
      <c r="E47" s="222">
        <f>SUM(E43:E46)+1084569</f>
        <v>1084569</v>
      </c>
      <c r="F47" s="222">
        <f>SUM(F43:F46)+10531786</f>
        <v>10531786</v>
      </c>
      <c r="G47" s="222">
        <f>SUM(G43:G46)+1332519</f>
        <v>1332519</v>
      </c>
      <c r="H47" s="222">
        <f>SUM(H43:H46)+21692</f>
        <v>21692</v>
      </c>
      <c r="I47" s="222">
        <f>SUM(I43:I46)+50690556-863500</f>
        <v>49827056</v>
      </c>
      <c r="J47" s="223">
        <f t="shared" ref="J47" si="10">SUM(J43:J46)</f>
        <v>3.05</v>
      </c>
      <c r="K47" s="224"/>
    </row>
    <row r="48" spans="2:11" ht="13.5" thickBot="1">
      <c r="B48" s="225"/>
      <c r="C48" s="226"/>
      <c r="D48" s="227"/>
      <c r="E48" s="228"/>
      <c r="F48" s="228"/>
      <c r="G48" s="228"/>
      <c r="H48" s="228"/>
      <c r="I48" s="229"/>
      <c r="J48" s="230"/>
      <c r="K48" s="231"/>
    </row>
    <row r="49" spans="2:11" ht="15">
      <c r="B49" s="232" t="s">
        <v>151</v>
      </c>
      <c r="C49" s="233">
        <f>D49+G49+H49+I49</f>
        <v>37291335</v>
      </c>
      <c r="D49" s="234">
        <f t="shared" ref="D49" si="11">SUM(E49+F49)</f>
        <v>9571224</v>
      </c>
      <c r="E49" s="235">
        <v>7282981</v>
      </c>
      <c r="F49" s="235">
        <v>2288243</v>
      </c>
      <c r="G49" s="234">
        <f>ROUND((E49*0.34+F49*0.34),0)-52580</f>
        <v>3201636</v>
      </c>
      <c r="H49" s="234">
        <f>ROUND((E49*0.02),0)</f>
        <v>145660</v>
      </c>
      <c r="I49" s="234">
        <f>24372815</f>
        <v>24372815</v>
      </c>
      <c r="J49" s="236">
        <v>17.649999999999999</v>
      </c>
      <c r="K49" s="237" t="s">
        <v>179</v>
      </c>
    </row>
    <row r="50" spans="2:11" ht="15">
      <c r="B50" s="50"/>
      <c r="C50" s="214"/>
      <c r="D50" s="177"/>
      <c r="E50" s="177"/>
      <c r="F50" s="177"/>
      <c r="G50" s="238"/>
      <c r="H50" s="178"/>
      <c r="I50" s="177"/>
      <c r="K50" s="180"/>
    </row>
    <row r="51" spans="2:11" ht="15">
      <c r="B51" s="239" t="s">
        <v>111</v>
      </c>
      <c r="C51" s="240"/>
      <c r="D51" s="241"/>
      <c r="E51" s="242"/>
      <c r="F51" s="243"/>
      <c r="G51" s="244"/>
      <c r="H51" s="245"/>
      <c r="I51" s="243"/>
      <c r="J51" s="246"/>
      <c r="K51" s="247"/>
    </row>
    <row r="52" spans="2:11" ht="15">
      <c r="B52" s="248" t="s">
        <v>112</v>
      </c>
      <c r="C52" s="249">
        <f t="shared" ref="C52:C62" si="12">D52+G52+H52+I52</f>
        <v>33219427</v>
      </c>
      <c r="D52" s="250">
        <f t="shared" ref="D52:D62" si="13">SUM(E52+F52)</f>
        <v>21760528</v>
      </c>
      <c r="E52" s="250">
        <f t="shared" ref="E52:J52" si="14">SUM(E53:E58)</f>
        <v>13429488</v>
      </c>
      <c r="F52" s="250">
        <f t="shared" si="14"/>
        <v>8331040</v>
      </c>
      <c r="G52" s="250">
        <f t="shared" si="14"/>
        <v>5246494</v>
      </c>
      <c r="H52" s="250">
        <f t="shared" si="14"/>
        <v>268590</v>
      </c>
      <c r="I52" s="250">
        <f t="shared" si="14"/>
        <v>5943815</v>
      </c>
      <c r="J52" s="251">
        <f t="shared" si="14"/>
        <v>0.6</v>
      </c>
      <c r="K52" s="219"/>
    </row>
    <row r="53" spans="2:11" ht="15">
      <c r="B53" s="252" t="s">
        <v>200</v>
      </c>
      <c r="C53" s="253">
        <f t="shared" si="12"/>
        <v>10185000</v>
      </c>
      <c r="D53" s="254">
        <f t="shared" si="13"/>
        <v>7500000</v>
      </c>
      <c r="E53" s="255">
        <v>7500000</v>
      </c>
      <c r="F53" s="255"/>
      <c r="G53" s="256">
        <f>ROUND((E53*0.338+F53*0.338),0)</f>
        <v>2535000</v>
      </c>
      <c r="H53" s="257">
        <f t="shared" ref="H53:H61" si="15">ROUND((E53*0.02),0)</f>
        <v>150000</v>
      </c>
      <c r="I53" s="255"/>
      <c r="J53" s="258"/>
      <c r="K53" s="259"/>
    </row>
    <row r="54" spans="2:11" ht="15">
      <c r="B54" s="252" t="s">
        <v>201</v>
      </c>
      <c r="C54" s="253">
        <f t="shared" si="12"/>
        <v>2125040</v>
      </c>
      <c r="D54" s="254">
        <f t="shared" si="13"/>
        <v>2125040</v>
      </c>
      <c r="E54" s="255"/>
      <c r="F54" s="255">
        <v>2125040</v>
      </c>
      <c r="G54" s="256">
        <f>ROUND((E54*0.338+F54*0.338),0)-718264</f>
        <v>0</v>
      </c>
      <c r="H54" s="257">
        <f t="shared" si="15"/>
        <v>0</v>
      </c>
      <c r="I54" s="255"/>
      <c r="J54" s="258"/>
      <c r="K54" s="259"/>
    </row>
    <row r="55" spans="2:11" ht="15">
      <c r="B55" s="260" t="s">
        <v>202</v>
      </c>
      <c r="C55" s="253">
        <f t="shared" si="12"/>
        <v>7905529</v>
      </c>
      <c r="D55" s="254">
        <f t="shared" si="13"/>
        <v>5821450</v>
      </c>
      <c r="E55" s="255">
        <v>5821450</v>
      </c>
      <c r="F55" s="255"/>
      <c r="G55" s="256">
        <f>ROUND((E55*0.338+F55*0.338),0)</f>
        <v>1967650</v>
      </c>
      <c r="H55" s="257">
        <f t="shared" si="15"/>
        <v>116429</v>
      </c>
      <c r="I55" s="254"/>
      <c r="J55" s="261"/>
      <c r="K55" s="259"/>
    </row>
    <row r="56" spans="2:11" ht="15">
      <c r="B56" s="252" t="s">
        <v>203</v>
      </c>
      <c r="C56" s="253">
        <f t="shared" si="12"/>
        <v>561960</v>
      </c>
      <c r="D56" s="254">
        <f t="shared" si="13"/>
        <v>420000</v>
      </c>
      <c r="E56" s="255"/>
      <c r="F56" s="255">
        <v>420000</v>
      </c>
      <c r="G56" s="257">
        <f>ROUND((E56*0.338+F56*0.338),0)</f>
        <v>141960</v>
      </c>
      <c r="H56" s="257">
        <f t="shared" si="15"/>
        <v>0</v>
      </c>
      <c r="I56" s="254"/>
      <c r="J56" s="261"/>
      <c r="K56" s="197"/>
    </row>
    <row r="57" spans="2:11" ht="15">
      <c r="B57" s="260" t="s">
        <v>204</v>
      </c>
      <c r="C57" s="253">
        <f t="shared" si="12"/>
        <v>146716</v>
      </c>
      <c r="D57" s="254">
        <f t="shared" si="13"/>
        <v>108038</v>
      </c>
      <c r="E57" s="254">
        <v>108038</v>
      </c>
      <c r="F57" s="254"/>
      <c r="G57" s="254">
        <f>ROUND((E57*0.338+F57*0.338),0)</f>
        <v>36517</v>
      </c>
      <c r="H57" s="254">
        <f t="shared" si="15"/>
        <v>2161</v>
      </c>
      <c r="I57" s="255"/>
      <c r="J57" s="258">
        <v>0.6</v>
      </c>
      <c r="K57" s="96"/>
    </row>
    <row r="58" spans="2:11" ht="15">
      <c r="B58" s="260" t="s">
        <v>205</v>
      </c>
      <c r="C58" s="253">
        <f t="shared" si="12"/>
        <v>12295182</v>
      </c>
      <c r="D58" s="254">
        <f t="shared" si="13"/>
        <v>5786000</v>
      </c>
      <c r="E58" s="254"/>
      <c r="F58" s="254">
        <v>5786000</v>
      </c>
      <c r="G58" s="254">
        <f>ROUND((E58*0.338+F58*0.338),0)-1390301</f>
        <v>565367</v>
      </c>
      <c r="H58" s="254">
        <f t="shared" si="15"/>
        <v>0</v>
      </c>
      <c r="I58" s="262">
        <f>1055015+4888800</f>
        <v>5943815</v>
      </c>
      <c r="J58" s="258"/>
      <c r="K58" s="97"/>
    </row>
    <row r="59" spans="2:11" ht="15">
      <c r="B59" s="263"/>
      <c r="C59" s="193">
        <f t="shared" si="12"/>
        <v>0</v>
      </c>
      <c r="D59" s="189">
        <f t="shared" si="13"/>
        <v>0</v>
      </c>
      <c r="E59" s="190"/>
      <c r="F59" s="190"/>
      <c r="G59" s="65">
        <f>ROUND((E59*0.338+F59*0.338),0)</f>
        <v>0</v>
      </c>
      <c r="H59" s="264">
        <f t="shared" si="15"/>
        <v>0</v>
      </c>
      <c r="I59" s="189"/>
      <c r="J59" s="195"/>
      <c r="K59" s="197"/>
    </row>
    <row r="60" spans="2:11" ht="15">
      <c r="B60" s="265" t="s">
        <v>206</v>
      </c>
      <c r="C60" s="266">
        <f t="shared" si="12"/>
        <v>0</v>
      </c>
      <c r="D60" s="267">
        <f t="shared" si="13"/>
        <v>0</v>
      </c>
      <c r="E60" s="268"/>
      <c r="F60" s="268"/>
      <c r="G60" s="269">
        <f>ROUND((E60*0.338+F60*0.338),0)</f>
        <v>0</v>
      </c>
      <c r="H60" s="270">
        <f t="shared" si="15"/>
        <v>0</v>
      </c>
      <c r="I60" s="267"/>
      <c r="J60" s="271">
        <v>3</v>
      </c>
      <c r="K60" s="272"/>
    </row>
    <row r="61" spans="2:11">
      <c r="B61" s="273" t="s">
        <v>207</v>
      </c>
      <c r="C61" s="266">
        <f t="shared" si="12"/>
        <v>0</v>
      </c>
      <c r="D61" s="267">
        <f t="shared" si="13"/>
        <v>0</v>
      </c>
      <c r="E61" s="268"/>
      <c r="F61" s="268"/>
      <c r="G61" s="269">
        <f>ROUND((E61*0.338+F61*0.338),0)</f>
        <v>0</v>
      </c>
      <c r="H61" s="270">
        <f t="shared" si="15"/>
        <v>0</v>
      </c>
      <c r="I61" s="268"/>
      <c r="J61" s="274"/>
      <c r="K61" s="275"/>
    </row>
    <row r="62" spans="2:11" ht="15">
      <c r="B62" s="276" t="s">
        <v>111</v>
      </c>
      <c r="C62" s="266">
        <f t="shared" si="12"/>
        <v>46709934</v>
      </c>
      <c r="D62" s="267">
        <f t="shared" si="13"/>
        <v>18199069</v>
      </c>
      <c r="E62" s="268">
        <v>3509170</v>
      </c>
      <c r="F62" s="268">
        <v>14689899</v>
      </c>
      <c r="G62" s="269">
        <f>ROUND((E62*0.338+F62*0.338),0)-3766130</f>
        <v>2385155</v>
      </c>
      <c r="H62" s="270">
        <f>ROUND((E62*0.02),0)+7988</f>
        <v>78171</v>
      </c>
      <c r="I62" s="268">
        <v>26047539</v>
      </c>
      <c r="J62" s="277">
        <v>0.06</v>
      </c>
      <c r="K62" s="197"/>
    </row>
    <row r="63" spans="2:11" ht="13.5" thickBot="1">
      <c r="B63" s="278" t="s">
        <v>114</v>
      </c>
      <c r="C63" s="279">
        <f t="shared" ref="C63:J63" si="16">SUM(C53:C62)</f>
        <v>79929361</v>
      </c>
      <c r="D63" s="280">
        <f t="shared" si="16"/>
        <v>39959597</v>
      </c>
      <c r="E63" s="280">
        <f t="shared" si="16"/>
        <v>16938658</v>
      </c>
      <c r="F63" s="280">
        <f t="shared" si="16"/>
        <v>23020939</v>
      </c>
      <c r="G63" s="280">
        <f t="shared" si="16"/>
        <v>7631649</v>
      </c>
      <c r="H63" s="280">
        <f t="shared" si="16"/>
        <v>346761</v>
      </c>
      <c r="I63" s="280">
        <f t="shared" si="16"/>
        <v>31991354</v>
      </c>
      <c r="J63" s="281">
        <f t="shared" si="16"/>
        <v>3.66</v>
      </c>
      <c r="K63" s="282"/>
    </row>
    <row r="64" spans="2:11" ht="14.25" thickTop="1" thickBot="1">
      <c r="B64" s="283" t="s">
        <v>115</v>
      </c>
      <c r="C64" s="284">
        <f>SUM(C18+C39+C47+C49+C63)</f>
        <v>840530236</v>
      </c>
      <c r="D64" s="285">
        <f t="shared" ref="D64:J64" si="17">SUM(D18+D39+D47+D49+D63)</f>
        <v>350725798</v>
      </c>
      <c r="E64" s="285">
        <f t="shared" si="17"/>
        <v>244467987</v>
      </c>
      <c r="F64" s="285">
        <f t="shared" si="17"/>
        <v>106257811</v>
      </c>
      <c r="G64" s="286">
        <f t="shared" si="17"/>
        <v>105842881</v>
      </c>
      <c r="H64" s="286">
        <f t="shared" si="17"/>
        <v>4897349</v>
      </c>
      <c r="I64" s="286">
        <f t="shared" si="17"/>
        <v>379064208</v>
      </c>
      <c r="J64" s="287">
        <f t="shared" si="17"/>
        <v>537.29999999999984</v>
      </c>
      <c r="K64" s="288"/>
    </row>
    <row r="65" spans="2:11" ht="15.75" thickBot="1">
      <c r="B65" s="289" t="s">
        <v>208</v>
      </c>
      <c r="C65" s="290">
        <f>D65+G65+H65+I65</f>
        <v>840530236</v>
      </c>
      <c r="D65" s="291">
        <f t="shared" ref="D65" si="18">SUM(E65+F65)</f>
        <v>350725798</v>
      </c>
      <c r="E65" s="292">
        <v>244467987</v>
      </c>
      <c r="F65" s="292">
        <v>106257811</v>
      </c>
      <c r="G65" s="292">
        <v>105842881</v>
      </c>
      <c r="H65" s="292">
        <v>4897349</v>
      </c>
      <c r="I65" s="292">
        <v>379064208</v>
      </c>
      <c r="J65" s="293">
        <v>537.29999999999995</v>
      </c>
      <c r="K65" s="294"/>
    </row>
    <row r="66" spans="2:11" ht="26.25" thickBot="1">
      <c r="B66" s="101" t="s">
        <v>116</v>
      </c>
      <c r="C66" s="295">
        <f>SUM(C65-C64)</f>
        <v>0</v>
      </c>
      <c r="D66" s="296">
        <f t="shared" ref="D66:F66" si="19">SUM(D65-D64)</f>
        <v>0</v>
      </c>
      <c r="E66" s="296">
        <f t="shared" si="19"/>
        <v>0</v>
      </c>
      <c r="F66" s="297">
        <f t="shared" si="19"/>
        <v>0</v>
      </c>
      <c r="G66" s="296">
        <f>SUM(G65-G64)</f>
        <v>0</v>
      </c>
      <c r="H66" s="296">
        <f t="shared" ref="H66:J66" si="20">SUM(H65-H64)</f>
        <v>0</v>
      </c>
      <c r="I66" s="297">
        <f t="shared" si="20"/>
        <v>0</v>
      </c>
      <c r="J66" s="298">
        <f t="shared" si="20"/>
        <v>1.1368683772161603E-13</v>
      </c>
      <c r="K66" s="288"/>
    </row>
    <row r="67" spans="2:11" ht="13.5" thickBot="1">
      <c r="B67" s="299"/>
      <c r="C67" s="300"/>
      <c r="D67" s="300"/>
      <c r="E67" s="300"/>
      <c r="F67" s="300"/>
      <c r="G67" s="300"/>
      <c r="H67" s="300"/>
      <c r="I67" s="301"/>
      <c r="J67" s="302"/>
      <c r="K67" s="302"/>
    </row>
    <row r="68" spans="2:11" ht="15.75">
      <c r="B68" s="303" t="s">
        <v>109</v>
      </c>
      <c r="C68" s="304"/>
      <c r="D68" s="305"/>
      <c r="E68" s="306"/>
      <c r="F68" s="306"/>
      <c r="G68" s="306"/>
      <c r="H68" s="306"/>
      <c r="I68" s="307"/>
      <c r="J68" s="308"/>
      <c r="K68" s="309"/>
    </row>
    <row r="69" spans="2:11" ht="45">
      <c r="B69" s="100" t="s">
        <v>209</v>
      </c>
      <c r="C69" s="193">
        <f>SUM(D69+G69+H69+I69)</f>
        <v>1648090</v>
      </c>
      <c r="D69" s="189">
        <f t="shared" ref="D69:D70" si="21">SUM(E69+F69)</f>
        <v>650000</v>
      </c>
      <c r="E69" s="189"/>
      <c r="F69" s="189">
        <v>650000</v>
      </c>
      <c r="G69" s="189">
        <f>ROUND((E69*0.338+F69*0.338),0)-37610</f>
        <v>182090</v>
      </c>
      <c r="H69" s="189">
        <f>ROUND((E69*0.02),0)</f>
        <v>0</v>
      </c>
      <c r="I69" s="190">
        <v>816000</v>
      </c>
      <c r="J69" s="191">
        <v>0</v>
      </c>
      <c r="K69" s="197" t="s">
        <v>210</v>
      </c>
    </row>
    <row r="70" spans="2:11" ht="15">
      <c r="B70" s="100" t="s">
        <v>109</v>
      </c>
      <c r="C70" s="193">
        <f>D70+G70+H70+I70</f>
        <v>200000</v>
      </c>
      <c r="D70" s="189">
        <f t="shared" si="21"/>
        <v>200000</v>
      </c>
      <c r="E70" s="189"/>
      <c r="F70" s="189">
        <v>200000</v>
      </c>
      <c r="G70" s="189"/>
      <c r="H70" s="189"/>
      <c r="I70" s="190"/>
      <c r="J70" s="195"/>
      <c r="K70" s="197" t="s">
        <v>210</v>
      </c>
    </row>
    <row r="71" spans="2:11" ht="15.75" thickBot="1">
      <c r="B71" s="310" t="s">
        <v>150</v>
      </c>
      <c r="C71" s="311">
        <f t="shared" ref="C71:J71" si="22">SUM(C69:C70)</f>
        <v>1848090</v>
      </c>
      <c r="D71" s="312">
        <f t="shared" si="22"/>
        <v>850000</v>
      </c>
      <c r="E71" s="312">
        <f t="shared" si="22"/>
        <v>0</v>
      </c>
      <c r="F71" s="312">
        <f t="shared" si="22"/>
        <v>850000</v>
      </c>
      <c r="G71" s="313">
        <f t="shared" si="22"/>
        <v>182090</v>
      </c>
      <c r="H71" s="313">
        <f t="shared" si="22"/>
        <v>0</v>
      </c>
      <c r="I71" s="313">
        <f t="shared" si="22"/>
        <v>816000</v>
      </c>
      <c r="J71" s="314">
        <f t="shared" si="22"/>
        <v>0</v>
      </c>
      <c r="K71" s="315"/>
    </row>
  </sheetData>
  <mergeCells count="5">
    <mergeCell ref="D6:D8"/>
    <mergeCell ref="E6:F6"/>
    <mergeCell ref="I6:I8"/>
    <mergeCell ref="E7:E8"/>
    <mergeCell ref="F7:F8"/>
  </mergeCells>
  <pageMargins left="0.70866141732283472" right="0.70866141732283472" top="0.78740157480314965" bottom="0.78740157480314965" header="0.31496062992125984" footer="0.31496062992125984"/>
  <pageSetup paperSize="9" scale="38" orientation="landscape" r:id="rId1"/>
  <headerFooter>
    <oddHeader>&amp;RKapitola C.VI
Tabulka č. 1a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52"/>
  <sheetViews>
    <sheetView workbookViewId="0">
      <selection activeCell="A30" sqref="A30"/>
    </sheetView>
  </sheetViews>
  <sheetFormatPr defaultRowHeight="15"/>
  <cols>
    <col min="1" max="1" width="63.28515625" customWidth="1"/>
    <col min="2" max="2" width="11.5703125" customWidth="1"/>
    <col min="3" max="3" width="10.7109375" customWidth="1"/>
    <col min="4" max="4" width="13.85546875" customWidth="1"/>
    <col min="5" max="5" width="11" customWidth="1"/>
    <col min="6" max="6" width="10.28515625" customWidth="1"/>
    <col min="7" max="7" width="10.5703125" customWidth="1"/>
    <col min="8" max="8" width="11" customWidth="1"/>
    <col min="9" max="9" width="8.42578125" customWidth="1"/>
    <col min="10" max="10" width="11.5703125" customWidth="1"/>
    <col min="11" max="11" width="21.85546875" customWidth="1"/>
    <col min="12" max="12" width="16.7109375" customWidth="1"/>
    <col min="13" max="13" width="9" customWidth="1"/>
    <col min="14" max="16" width="9.140625" hidden="1" customWidth="1"/>
    <col min="17" max="18" width="0" hidden="1" customWidth="1"/>
    <col min="255" max="255" width="4.7109375" customWidth="1"/>
    <col min="256" max="256" width="5.28515625" customWidth="1"/>
    <col min="257" max="257" width="90.5703125" customWidth="1"/>
    <col min="258" max="258" width="11.5703125" customWidth="1"/>
    <col min="259" max="259" width="10.7109375" customWidth="1"/>
    <col min="260" max="260" width="9.28515625" customWidth="1"/>
    <col min="261" max="261" width="11" customWidth="1"/>
    <col min="262" max="262" width="10.28515625" customWidth="1"/>
    <col min="263" max="263" width="7.28515625" customWidth="1"/>
    <col min="264" max="264" width="11" customWidth="1"/>
    <col min="265" max="265" width="8.42578125" customWidth="1"/>
    <col min="266" max="266" width="11.5703125" customWidth="1"/>
    <col min="267" max="267" width="6.28515625" customWidth="1"/>
    <col min="268" max="268" width="54.28515625" customWidth="1"/>
    <col min="269" max="269" width="9" customWidth="1"/>
    <col min="270" max="274" width="0" hidden="1" customWidth="1"/>
    <col min="511" max="511" width="4.7109375" customWidth="1"/>
    <col min="512" max="512" width="5.28515625" customWidth="1"/>
    <col min="513" max="513" width="90.5703125" customWidth="1"/>
    <col min="514" max="514" width="11.5703125" customWidth="1"/>
    <col min="515" max="515" width="10.7109375" customWidth="1"/>
    <col min="516" max="516" width="9.28515625" customWidth="1"/>
    <col min="517" max="517" width="11" customWidth="1"/>
    <col min="518" max="518" width="10.28515625" customWidth="1"/>
    <col min="519" max="519" width="7.28515625" customWidth="1"/>
    <col min="520" max="520" width="11" customWidth="1"/>
    <col min="521" max="521" width="8.42578125" customWidth="1"/>
    <col min="522" max="522" width="11.5703125" customWidth="1"/>
    <col min="523" max="523" width="6.28515625" customWidth="1"/>
    <col min="524" max="524" width="54.28515625" customWidth="1"/>
    <col min="525" max="525" width="9" customWidth="1"/>
    <col min="526" max="530" width="0" hidden="1" customWidth="1"/>
    <col min="767" max="767" width="4.7109375" customWidth="1"/>
    <col min="768" max="768" width="5.28515625" customWidth="1"/>
    <col min="769" max="769" width="90.5703125" customWidth="1"/>
    <col min="770" max="770" width="11.5703125" customWidth="1"/>
    <col min="771" max="771" width="10.7109375" customWidth="1"/>
    <col min="772" max="772" width="9.28515625" customWidth="1"/>
    <col min="773" max="773" width="11" customWidth="1"/>
    <col min="774" max="774" width="10.28515625" customWidth="1"/>
    <col min="775" max="775" width="7.28515625" customWidth="1"/>
    <col min="776" max="776" width="11" customWidth="1"/>
    <col min="777" max="777" width="8.42578125" customWidth="1"/>
    <col min="778" max="778" width="11.5703125" customWidth="1"/>
    <col min="779" max="779" width="6.28515625" customWidth="1"/>
    <col min="780" max="780" width="54.28515625" customWidth="1"/>
    <col min="781" max="781" width="9" customWidth="1"/>
    <col min="782" max="786" width="0" hidden="1" customWidth="1"/>
    <col min="1023" max="1023" width="4.7109375" customWidth="1"/>
    <col min="1024" max="1024" width="5.28515625" customWidth="1"/>
    <col min="1025" max="1025" width="90.5703125" customWidth="1"/>
    <col min="1026" max="1026" width="11.5703125" customWidth="1"/>
    <col min="1027" max="1027" width="10.7109375" customWidth="1"/>
    <col min="1028" max="1028" width="9.28515625" customWidth="1"/>
    <col min="1029" max="1029" width="11" customWidth="1"/>
    <col min="1030" max="1030" width="10.28515625" customWidth="1"/>
    <col min="1031" max="1031" width="7.28515625" customWidth="1"/>
    <col min="1032" max="1032" width="11" customWidth="1"/>
    <col min="1033" max="1033" width="8.42578125" customWidth="1"/>
    <col min="1034" max="1034" width="11.5703125" customWidth="1"/>
    <col min="1035" max="1035" width="6.28515625" customWidth="1"/>
    <col min="1036" max="1036" width="54.28515625" customWidth="1"/>
    <col min="1037" max="1037" width="9" customWidth="1"/>
    <col min="1038" max="1042" width="0" hidden="1" customWidth="1"/>
    <col min="1279" max="1279" width="4.7109375" customWidth="1"/>
    <col min="1280" max="1280" width="5.28515625" customWidth="1"/>
    <col min="1281" max="1281" width="90.5703125" customWidth="1"/>
    <col min="1282" max="1282" width="11.5703125" customWidth="1"/>
    <col min="1283" max="1283" width="10.7109375" customWidth="1"/>
    <col min="1284" max="1284" width="9.28515625" customWidth="1"/>
    <col min="1285" max="1285" width="11" customWidth="1"/>
    <col min="1286" max="1286" width="10.28515625" customWidth="1"/>
    <col min="1287" max="1287" width="7.28515625" customWidth="1"/>
    <col min="1288" max="1288" width="11" customWidth="1"/>
    <col min="1289" max="1289" width="8.42578125" customWidth="1"/>
    <col min="1290" max="1290" width="11.5703125" customWidth="1"/>
    <col min="1291" max="1291" width="6.28515625" customWidth="1"/>
    <col min="1292" max="1292" width="54.28515625" customWidth="1"/>
    <col min="1293" max="1293" width="9" customWidth="1"/>
    <col min="1294" max="1298" width="0" hidden="1" customWidth="1"/>
    <col min="1535" max="1535" width="4.7109375" customWidth="1"/>
    <col min="1536" max="1536" width="5.28515625" customWidth="1"/>
    <col min="1537" max="1537" width="90.5703125" customWidth="1"/>
    <col min="1538" max="1538" width="11.5703125" customWidth="1"/>
    <col min="1539" max="1539" width="10.7109375" customWidth="1"/>
    <col min="1540" max="1540" width="9.28515625" customWidth="1"/>
    <col min="1541" max="1541" width="11" customWidth="1"/>
    <col min="1542" max="1542" width="10.28515625" customWidth="1"/>
    <col min="1543" max="1543" width="7.28515625" customWidth="1"/>
    <col min="1544" max="1544" width="11" customWidth="1"/>
    <col min="1545" max="1545" width="8.42578125" customWidth="1"/>
    <col min="1546" max="1546" width="11.5703125" customWidth="1"/>
    <col min="1547" max="1547" width="6.28515625" customWidth="1"/>
    <col min="1548" max="1548" width="54.28515625" customWidth="1"/>
    <col min="1549" max="1549" width="9" customWidth="1"/>
    <col min="1550" max="1554" width="0" hidden="1" customWidth="1"/>
    <col min="1791" max="1791" width="4.7109375" customWidth="1"/>
    <col min="1792" max="1792" width="5.28515625" customWidth="1"/>
    <col min="1793" max="1793" width="90.5703125" customWidth="1"/>
    <col min="1794" max="1794" width="11.5703125" customWidth="1"/>
    <col min="1795" max="1795" width="10.7109375" customWidth="1"/>
    <col min="1796" max="1796" width="9.28515625" customWidth="1"/>
    <col min="1797" max="1797" width="11" customWidth="1"/>
    <col min="1798" max="1798" width="10.28515625" customWidth="1"/>
    <col min="1799" max="1799" width="7.28515625" customWidth="1"/>
    <col min="1800" max="1800" width="11" customWidth="1"/>
    <col min="1801" max="1801" width="8.42578125" customWidth="1"/>
    <col min="1802" max="1802" width="11.5703125" customWidth="1"/>
    <col min="1803" max="1803" width="6.28515625" customWidth="1"/>
    <col min="1804" max="1804" width="54.28515625" customWidth="1"/>
    <col min="1805" max="1805" width="9" customWidth="1"/>
    <col min="1806" max="1810" width="0" hidden="1" customWidth="1"/>
    <col min="2047" max="2047" width="4.7109375" customWidth="1"/>
    <col min="2048" max="2048" width="5.28515625" customWidth="1"/>
    <col min="2049" max="2049" width="90.5703125" customWidth="1"/>
    <col min="2050" max="2050" width="11.5703125" customWidth="1"/>
    <col min="2051" max="2051" width="10.7109375" customWidth="1"/>
    <col min="2052" max="2052" width="9.28515625" customWidth="1"/>
    <col min="2053" max="2053" width="11" customWidth="1"/>
    <col min="2054" max="2054" width="10.28515625" customWidth="1"/>
    <col min="2055" max="2055" width="7.28515625" customWidth="1"/>
    <col min="2056" max="2056" width="11" customWidth="1"/>
    <col min="2057" max="2057" width="8.42578125" customWidth="1"/>
    <col min="2058" max="2058" width="11.5703125" customWidth="1"/>
    <col min="2059" max="2059" width="6.28515625" customWidth="1"/>
    <col min="2060" max="2060" width="54.28515625" customWidth="1"/>
    <col min="2061" max="2061" width="9" customWidth="1"/>
    <col min="2062" max="2066" width="0" hidden="1" customWidth="1"/>
    <col min="2303" max="2303" width="4.7109375" customWidth="1"/>
    <col min="2304" max="2304" width="5.28515625" customWidth="1"/>
    <col min="2305" max="2305" width="90.5703125" customWidth="1"/>
    <col min="2306" max="2306" width="11.5703125" customWidth="1"/>
    <col min="2307" max="2307" width="10.7109375" customWidth="1"/>
    <col min="2308" max="2308" width="9.28515625" customWidth="1"/>
    <col min="2309" max="2309" width="11" customWidth="1"/>
    <col min="2310" max="2310" width="10.28515625" customWidth="1"/>
    <col min="2311" max="2311" width="7.28515625" customWidth="1"/>
    <col min="2312" max="2312" width="11" customWidth="1"/>
    <col min="2313" max="2313" width="8.42578125" customWidth="1"/>
    <col min="2314" max="2314" width="11.5703125" customWidth="1"/>
    <col min="2315" max="2315" width="6.28515625" customWidth="1"/>
    <col min="2316" max="2316" width="54.28515625" customWidth="1"/>
    <col min="2317" max="2317" width="9" customWidth="1"/>
    <col min="2318" max="2322" width="0" hidden="1" customWidth="1"/>
    <col min="2559" max="2559" width="4.7109375" customWidth="1"/>
    <col min="2560" max="2560" width="5.28515625" customWidth="1"/>
    <col min="2561" max="2561" width="90.5703125" customWidth="1"/>
    <col min="2562" max="2562" width="11.5703125" customWidth="1"/>
    <col min="2563" max="2563" width="10.7109375" customWidth="1"/>
    <col min="2564" max="2564" width="9.28515625" customWidth="1"/>
    <col min="2565" max="2565" width="11" customWidth="1"/>
    <col min="2566" max="2566" width="10.28515625" customWidth="1"/>
    <col min="2567" max="2567" width="7.28515625" customWidth="1"/>
    <col min="2568" max="2568" width="11" customWidth="1"/>
    <col min="2569" max="2569" width="8.42578125" customWidth="1"/>
    <col min="2570" max="2570" width="11.5703125" customWidth="1"/>
    <col min="2571" max="2571" width="6.28515625" customWidth="1"/>
    <col min="2572" max="2572" width="54.28515625" customWidth="1"/>
    <col min="2573" max="2573" width="9" customWidth="1"/>
    <col min="2574" max="2578" width="0" hidden="1" customWidth="1"/>
    <col min="2815" max="2815" width="4.7109375" customWidth="1"/>
    <col min="2816" max="2816" width="5.28515625" customWidth="1"/>
    <col min="2817" max="2817" width="90.5703125" customWidth="1"/>
    <col min="2818" max="2818" width="11.5703125" customWidth="1"/>
    <col min="2819" max="2819" width="10.7109375" customWidth="1"/>
    <col min="2820" max="2820" width="9.28515625" customWidth="1"/>
    <col min="2821" max="2821" width="11" customWidth="1"/>
    <col min="2822" max="2822" width="10.28515625" customWidth="1"/>
    <col min="2823" max="2823" width="7.28515625" customWidth="1"/>
    <col min="2824" max="2824" width="11" customWidth="1"/>
    <col min="2825" max="2825" width="8.42578125" customWidth="1"/>
    <col min="2826" max="2826" width="11.5703125" customWidth="1"/>
    <col min="2827" max="2827" width="6.28515625" customWidth="1"/>
    <col min="2828" max="2828" width="54.28515625" customWidth="1"/>
    <col min="2829" max="2829" width="9" customWidth="1"/>
    <col min="2830" max="2834" width="0" hidden="1" customWidth="1"/>
    <col min="3071" max="3071" width="4.7109375" customWidth="1"/>
    <col min="3072" max="3072" width="5.28515625" customWidth="1"/>
    <col min="3073" max="3073" width="90.5703125" customWidth="1"/>
    <col min="3074" max="3074" width="11.5703125" customWidth="1"/>
    <col min="3075" max="3075" width="10.7109375" customWidth="1"/>
    <col min="3076" max="3076" width="9.28515625" customWidth="1"/>
    <col min="3077" max="3077" width="11" customWidth="1"/>
    <col min="3078" max="3078" width="10.28515625" customWidth="1"/>
    <col min="3079" max="3079" width="7.28515625" customWidth="1"/>
    <col min="3080" max="3080" width="11" customWidth="1"/>
    <col min="3081" max="3081" width="8.42578125" customWidth="1"/>
    <col min="3082" max="3082" width="11.5703125" customWidth="1"/>
    <col min="3083" max="3083" width="6.28515625" customWidth="1"/>
    <col min="3084" max="3084" width="54.28515625" customWidth="1"/>
    <col min="3085" max="3085" width="9" customWidth="1"/>
    <col min="3086" max="3090" width="0" hidden="1" customWidth="1"/>
    <col min="3327" max="3327" width="4.7109375" customWidth="1"/>
    <col min="3328" max="3328" width="5.28515625" customWidth="1"/>
    <col min="3329" max="3329" width="90.5703125" customWidth="1"/>
    <col min="3330" max="3330" width="11.5703125" customWidth="1"/>
    <col min="3331" max="3331" width="10.7109375" customWidth="1"/>
    <col min="3332" max="3332" width="9.28515625" customWidth="1"/>
    <col min="3333" max="3333" width="11" customWidth="1"/>
    <col min="3334" max="3334" width="10.28515625" customWidth="1"/>
    <col min="3335" max="3335" width="7.28515625" customWidth="1"/>
    <col min="3336" max="3336" width="11" customWidth="1"/>
    <col min="3337" max="3337" width="8.42578125" customWidth="1"/>
    <col min="3338" max="3338" width="11.5703125" customWidth="1"/>
    <col min="3339" max="3339" width="6.28515625" customWidth="1"/>
    <col min="3340" max="3340" width="54.28515625" customWidth="1"/>
    <col min="3341" max="3341" width="9" customWidth="1"/>
    <col min="3342" max="3346" width="0" hidden="1" customWidth="1"/>
    <col min="3583" max="3583" width="4.7109375" customWidth="1"/>
    <col min="3584" max="3584" width="5.28515625" customWidth="1"/>
    <col min="3585" max="3585" width="90.5703125" customWidth="1"/>
    <col min="3586" max="3586" width="11.5703125" customWidth="1"/>
    <col min="3587" max="3587" width="10.7109375" customWidth="1"/>
    <col min="3588" max="3588" width="9.28515625" customWidth="1"/>
    <col min="3589" max="3589" width="11" customWidth="1"/>
    <col min="3590" max="3590" width="10.28515625" customWidth="1"/>
    <col min="3591" max="3591" width="7.28515625" customWidth="1"/>
    <col min="3592" max="3592" width="11" customWidth="1"/>
    <col min="3593" max="3593" width="8.42578125" customWidth="1"/>
    <col min="3594" max="3594" width="11.5703125" customWidth="1"/>
    <col min="3595" max="3595" width="6.28515625" customWidth="1"/>
    <col min="3596" max="3596" width="54.28515625" customWidth="1"/>
    <col min="3597" max="3597" width="9" customWidth="1"/>
    <col min="3598" max="3602" width="0" hidden="1" customWidth="1"/>
    <col min="3839" max="3839" width="4.7109375" customWidth="1"/>
    <col min="3840" max="3840" width="5.28515625" customWidth="1"/>
    <col min="3841" max="3841" width="90.5703125" customWidth="1"/>
    <col min="3842" max="3842" width="11.5703125" customWidth="1"/>
    <col min="3843" max="3843" width="10.7109375" customWidth="1"/>
    <col min="3844" max="3844" width="9.28515625" customWidth="1"/>
    <col min="3845" max="3845" width="11" customWidth="1"/>
    <col min="3846" max="3846" width="10.28515625" customWidth="1"/>
    <col min="3847" max="3847" width="7.28515625" customWidth="1"/>
    <col min="3848" max="3848" width="11" customWidth="1"/>
    <col min="3849" max="3849" width="8.42578125" customWidth="1"/>
    <col min="3850" max="3850" width="11.5703125" customWidth="1"/>
    <col min="3851" max="3851" width="6.28515625" customWidth="1"/>
    <col min="3852" max="3852" width="54.28515625" customWidth="1"/>
    <col min="3853" max="3853" width="9" customWidth="1"/>
    <col min="3854" max="3858" width="0" hidden="1" customWidth="1"/>
    <col min="4095" max="4095" width="4.7109375" customWidth="1"/>
    <col min="4096" max="4096" width="5.28515625" customWidth="1"/>
    <col min="4097" max="4097" width="90.5703125" customWidth="1"/>
    <col min="4098" max="4098" width="11.5703125" customWidth="1"/>
    <col min="4099" max="4099" width="10.7109375" customWidth="1"/>
    <col min="4100" max="4100" width="9.28515625" customWidth="1"/>
    <col min="4101" max="4101" width="11" customWidth="1"/>
    <col min="4102" max="4102" width="10.28515625" customWidth="1"/>
    <col min="4103" max="4103" width="7.28515625" customWidth="1"/>
    <col min="4104" max="4104" width="11" customWidth="1"/>
    <col min="4105" max="4105" width="8.42578125" customWidth="1"/>
    <col min="4106" max="4106" width="11.5703125" customWidth="1"/>
    <col min="4107" max="4107" width="6.28515625" customWidth="1"/>
    <col min="4108" max="4108" width="54.28515625" customWidth="1"/>
    <col min="4109" max="4109" width="9" customWidth="1"/>
    <col min="4110" max="4114" width="0" hidden="1" customWidth="1"/>
    <col min="4351" max="4351" width="4.7109375" customWidth="1"/>
    <col min="4352" max="4352" width="5.28515625" customWidth="1"/>
    <col min="4353" max="4353" width="90.5703125" customWidth="1"/>
    <col min="4354" max="4354" width="11.5703125" customWidth="1"/>
    <col min="4355" max="4355" width="10.7109375" customWidth="1"/>
    <col min="4356" max="4356" width="9.28515625" customWidth="1"/>
    <col min="4357" max="4357" width="11" customWidth="1"/>
    <col min="4358" max="4358" width="10.28515625" customWidth="1"/>
    <col min="4359" max="4359" width="7.28515625" customWidth="1"/>
    <col min="4360" max="4360" width="11" customWidth="1"/>
    <col min="4361" max="4361" width="8.42578125" customWidth="1"/>
    <col min="4362" max="4362" width="11.5703125" customWidth="1"/>
    <col min="4363" max="4363" width="6.28515625" customWidth="1"/>
    <col min="4364" max="4364" width="54.28515625" customWidth="1"/>
    <col min="4365" max="4365" width="9" customWidth="1"/>
    <col min="4366" max="4370" width="0" hidden="1" customWidth="1"/>
    <col min="4607" max="4607" width="4.7109375" customWidth="1"/>
    <col min="4608" max="4608" width="5.28515625" customWidth="1"/>
    <col min="4609" max="4609" width="90.5703125" customWidth="1"/>
    <col min="4610" max="4610" width="11.5703125" customWidth="1"/>
    <col min="4611" max="4611" width="10.7109375" customWidth="1"/>
    <col min="4612" max="4612" width="9.28515625" customWidth="1"/>
    <col min="4613" max="4613" width="11" customWidth="1"/>
    <col min="4614" max="4614" width="10.28515625" customWidth="1"/>
    <col min="4615" max="4615" width="7.28515625" customWidth="1"/>
    <col min="4616" max="4616" width="11" customWidth="1"/>
    <col min="4617" max="4617" width="8.42578125" customWidth="1"/>
    <col min="4618" max="4618" width="11.5703125" customWidth="1"/>
    <col min="4619" max="4619" width="6.28515625" customWidth="1"/>
    <col min="4620" max="4620" width="54.28515625" customWidth="1"/>
    <col min="4621" max="4621" width="9" customWidth="1"/>
    <col min="4622" max="4626" width="0" hidden="1" customWidth="1"/>
    <col min="4863" max="4863" width="4.7109375" customWidth="1"/>
    <col min="4864" max="4864" width="5.28515625" customWidth="1"/>
    <col min="4865" max="4865" width="90.5703125" customWidth="1"/>
    <col min="4866" max="4866" width="11.5703125" customWidth="1"/>
    <col min="4867" max="4867" width="10.7109375" customWidth="1"/>
    <col min="4868" max="4868" width="9.28515625" customWidth="1"/>
    <col min="4869" max="4869" width="11" customWidth="1"/>
    <col min="4870" max="4870" width="10.28515625" customWidth="1"/>
    <col min="4871" max="4871" width="7.28515625" customWidth="1"/>
    <col min="4872" max="4872" width="11" customWidth="1"/>
    <col min="4873" max="4873" width="8.42578125" customWidth="1"/>
    <col min="4874" max="4874" width="11.5703125" customWidth="1"/>
    <col min="4875" max="4875" width="6.28515625" customWidth="1"/>
    <col min="4876" max="4876" width="54.28515625" customWidth="1"/>
    <col min="4877" max="4877" width="9" customWidth="1"/>
    <col min="4878" max="4882" width="0" hidden="1" customWidth="1"/>
    <col min="5119" max="5119" width="4.7109375" customWidth="1"/>
    <col min="5120" max="5120" width="5.28515625" customWidth="1"/>
    <col min="5121" max="5121" width="90.5703125" customWidth="1"/>
    <col min="5122" max="5122" width="11.5703125" customWidth="1"/>
    <col min="5123" max="5123" width="10.7109375" customWidth="1"/>
    <col min="5124" max="5124" width="9.28515625" customWidth="1"/>
    <col min="5125" max="5125" width="11" customWidth="1"/>
    <col min="5126" max="5126" width="10.28515625" customWidth="1"/>
    <col min="5127" max="5127" width="7.28515625" customWidth="1"/>
    <col min="5128" max="5128" width="11" customWidth="1"/>
    <col min="5129" max="5129" width="8.42578125" customWidth="1"/>
    <col min="5130" max="5130" width="11.5703125" customWidth="1"/>
    <col min="5131" max="5131" width="6.28515625" customWidth="1"/>
    <col min="5132" max="5132" width="54.28515625" customWidth="1"/>
    <col min="5133" max="5133" width="9" customWidth="1"/>
    <col min="5134" max="5138" width="0" hidden="1" customWidth="1"/>
    <col min="5375" max="5375" width="4.7109375" customWidth="1"/>
    <col min="5376" max="5376" width="5.28515625" customWidth="1"/>
    <col min="5377" max="5377" width="90.5703125" customWidth="1"/>
    <col min="5378" max="5378" width="11.5703125" customWidth="1"/>
    <col min="5379" max="5379" width="10.7109375" customWidth="1"/>
    <col min="5380" max="5380" width="9.28515625" customWidth="1"/>
    <col min="5381" max="5381" width="11" customWidth="1"/>
    <col min="5382" max="5382" width="10.28515625" customWidth="1"/>
    <col min="5383" max="5383" width="7.28515625" customWidth="1"/>
    <col min="5384" max="5384" width="11" customWidth="1"/>
    <col min="5385" max="5385" width="8.42578125" customWidth="1"/>
    <col min="5386" max="5386" width="11.5703125" customWidth="1"/>
    <col min="5387" max="5387" width="6.28515625" customWidth="1"/>
    <col min="5388" max="5388" width="54.28515625" customWidth="1"/>
    <col min="5389" max="5389" width="9" customWidth="1"/>
    <col min="5390" max="5394" width="0" hidden="1" customWidth="1"/>
    <col min="5631" max="5631" width="4.7109375" customWidth="1"/>
    <col min="5632" max="5632" width="5.28515625" customWidth="1"/>
    <col min="5633" max="5633" width="90.5703125" customWidth="1"/>
    <col min="5634" max="5634" width="11.5703125" customWidth="1"/>
    <col min="5635" max="5635" width="10.7109375" customWidth="1"/>
    <col min="5636" max="5636" width="9.28515625" customWidth="1"/>
    <col min="5637" max="5637" width="11" customWidth="1"/>
    <col min="5638" max="5638" width="10.28515625" customWidth="1"/>
    <col min="5639" max="5639" width="7.28515625" customWidth="1"/>
    <col min="5640" max="5640" width="11" customWidth="1"/>
    <col min="5641" max="5641" width="8.42578125" customWidth="1"/>
    <col min="5642" max="5642" width="11.5703125" customWidth="1"/>
    <col min="5643" max="5643" width="6.28515625" customWidth="1"/>
    <col min="5644" max="5644" width="54.28515625" customWidth="1"/>
    <col min="5645" max="5645" width="9" customWidth="1"/>
    <col min="5646" max="5650" width="0" hidden="1" customWidth="1"/>
    <col min="5887" max="5887" width="4.7109375" customWidth="1"/>
    <col min="5888" max="5888" width="5.28515625" customWidth="1"/>
    <col min="5889" max="5889" width="90.5703125" customWidth="1"/>
    <col min="5890" max="5890" width="11.5703125" customWidth="1"/>
    <col min="5891" max="5891" width="10.7109375" customWidth="1"/>
    <col min="5892" max="5892" width="9.28515625" customWidth="1"/>
    <col min="5893" max="5893" width="11" customWidth="1"/>
    <col min="5894" max="5894" width="10.28515625" customWidth="1"/>
    <col min="5895" max="5895" width="7.28515625" customWidth="1"/>
    <col min="5896" max="5896" width="11" customWidth="1"/>
    <col min="5897" max="5897" width="8.42578125" customWidth="1"/>
    <col min="5898" max="5898" width="11.5703125" customWidth="1"/>
    <col min="5899" max="5899" width="6.28515625" customWidth="1"/>
    <col min="5900" max="5900" width="54.28515625" customWidth="1"/>
    <col min="5901" max="5901" width="9" customWidth="1"/>
    <col min="5902" max="5906" width="0" hidden="1" customWidth="1"/>
    <col min="6143" max="6143" width="4.7109375" customWidth="1"/>
    <col min="6144" max="6144" width="5.28515625" customWidth="1"/>
    <col min="6145" max="6145" width="90.5703125" customWidth="1"/>
    <col min="6146" max="6146" width="11.5703125" customWidth="1"/>
    <col min="6147" max="6147" width="10.7109375" customWidth="1"/>
    <col min="6148" max="6148" width="9.28515625" customWidth="1"/>
    <col min="6149" max="6149" width="11" customWidth="1"/>
    <col min="6150" max="6150" width="10.28515625" customWidth="1"/>
    <col min="6151" max="6151" width="7.28515625" customWidth="1"/>
    <col min="6152" max="6152" width="11" customWidth="1"/>
    <col min="6153" max="6153" width="8.42578125" customWidth="1"/>
    <col min="6154" max="6154" width="11.5703125" customWidth="1"/>
    <col min="6155" max="6155" width="6.28515625" customWidth="1"/>
    <col min="6156" max="6156" width="54.28515625" customWidth="1"/>
    <col min="6157" max="6157" width="9" customWidth="1"/>
    <col min="6158" max="6162" width="0" hidden="1" customWidth="1"/>
    <col min="6399" max="6399" width="4.7109375" customWidth="1"/>
    <col min="6400" max="6400" width="5.28515625" customWidth="1"/>
    <col min="6401" max="6401" width="90.5703125" customWidth="1"/>
    <col min="6402" max="6402" width="11.5703125" customWidth="1"/>
    <col min="6403" max="6403" width="10.7109375" customWidth="1"/>
    <col min="6404" max="6404" width="9.28515625" customWidth="1"/>
    <col min="6405" max="6405" width="11" customWidth="1"/>
    <col min="6406" max="6406" width="10.28515625" customWidth="1"/>
    <col min="6407" max="6407" width="7.28515625" customWidth="1"/>
    <col min="6408" max="6408" width="11" customWidth="1"/>
    <col min="6409" max="6409" width="8.42578125" customWidth="1"/>
    <col min="6410" max="6410" width="11.5703125" customWidth="1"/>
    <col min="6411" max="6411" width="6.28515625" customWidth="1"/>
    <col min="6412" max="6412" width="54.28515625" customWidth="1"/>
    <col min="6413" max="6413" width="9" customWidth="1"/>
    <col min="6414" max="6418" width="0" hidden="1" customWidth="1"/>
    <col min="6655" max="6655" width="4.7109375" customWidth="1"/>
    <col min="6656" max="6656" width="5.28515625" customWidth="1"/>
    <col min="6657" max="6657" width="90.5703125" customWidth="1"/>
    <col min="6658" max="6658" width="11.5703125" customWidth="1"/>
    <col min="6659" max="6659" width="10.7109375" customWidth="1"/>
    <col min="6660" max="6660" width="9.28515625" customWidth="1"/>
    <col min="6661" max="6661" width="11" customWidth="1"/>
    <col min="6662" max="6662" width="10.28515625" customWidth="1"/>
    <col min="6663" max="6663" width="7.28515625" customWidth="1"/>
    <col min="6664" max="6664" width="11" customWidth="1"/>
    <col min="6665" max="6665" width="8.42578125" customWidth="1"/>
    <col min="6666" max="6666" width="11.5703125" customWidth="1"/>
    <col min="6667" max="6667" width="6.28515625" customWidth="1"/>
    <col min="6668" max="6668" width="54.28515625" customWidth="1"/>
    <col min="6669" max="6669" width="9" customWidth="1"/>
    <col min="6670" max="6674" width="0" hidden="1" customWidth="1"/>
    <col min="6911" max="6911" width="4.7109375" customWidth="1"/>
    <col min="6912" max="6912" width="5.28515625" customWidth="1"/>
    <col min="6913" max="6913" width="90.5703125" customWidth="1"/>
    <col min="6914" max="6914" width="11.5703125" customWidth="1"/>
    <col min="6915" max="6915" width="10.7109375" customWidth="1"/>
    <col min="6916" max="6916" width="9.28515625" customWidth="1"/>
    <col min="6917" max="6917" width="11" customWidth="1"/>
    <col min="6918" max="6918" width="10.28515625" customWidth="1"/>
    <col min="6919" max="6919" width="7.28515625" customWidth="1"/>
    <col min="6920" max="6920" width="11" customWidth="1"/>
    <col min="6921" max="6921" width="8.42578125" customWidth="1"/>
    <col min="6922" max="6922" width="11.5703125" customWidth="1"/>
    <col min="6923" max="6923" width="6.28515625" customWidth="1"/>
    <col min="6924" max="6924" width="54.28515625" customWidth="1"/>
    <col min="6925" max="6925" width="9" customWidth="1"/>
    <col min="6926" max="6930" width="0" hidden="1" customWidth="1"/>
    <col min="7167" max="7167" width="4.7109375" customWidth="1"/>
    <col min="7168" max="7168" width="5.28515625" customWidth="1"/>
    <col min="7169" max="7169" width="90.5703125" customWidth="1"/>
    <col min="7170" max="7170" width="11.5703125" customWidth="1"/>
    <col min="7171" max="7171" width="10.7109375" customWidth="1"/>
    <col min="7172" max="7172" width="9.28515625" customWidth="1"/>
    <col min="7173" max="7173" width="11" customWidth="1"/>
    <col min="7174" max="7174" width="10.28515625" customWidth="1"/>
    <col min="7175" max="7175" width="7.28515625" customWidth="1"/>
    <col min="7176" max="7176" width="11" customWidth="1"/>
    <col min="7177" max="7177" width="8.42578125" customWidth="1"/>
    <col min="7178" max="7178" width="11.5703125" customWidth="1"/>
    <col min="7179" max="7179" width="6.28515625" customWidth="1"/>
    <col min="7180" max="7180" width="54.28515625" customWidth="1"/>
    <col min="7181" max="7181" width="9" customWidth="1"/>
    <col min="7182" max="7186" width="0" hidden="1" customWidth="1"/>
    <col min="7423" max="7423" width="4.7109375" customWidth="1"/>
    <col min="7424" max="7424" width="5.28515625" customWidth="1"/>
    <col min="7425" max="7425" width="90.5703125" customWidth="1"/>
    <col min="7426" max="7426" width="11.5703125" customWidth="1"/>
    <col min="7427" max="7427" width="10.7109375" customWidth="1"/>
    <col min="7428" max="7428" width="9.28515625" customWidth="1"/>
    <col min="7429" max="7429" width="11" customWidth="1"/>
    <col min="7430" max="7430" width="10.28515625" customWidth="1"/>
    <col min="7431" max="7431" width="7.28515625" customWidth="1"/>
    <col min="7432" max="7432" width="11" customWidth="1"/>
    <col min="7433" max="7433" width="8.42578125" customWidth="1"/>
    <col min="7434" max="7434" width="11.5703125" customWidth="1"/>
    <col min="7435" max="7435" width="6.28515625" customWidth="1"/>
    <col min="7436" max="7436" width="54.28515625" customWidth="1"/>
    <col min="7437" max="7437" width="9" customWidth="1"/>
    <col min="7438" max="7442" width="0" hidden="1" customWidth="1"/>
    <col min="7679" max="7679" width="4.7109375" customWidth="1"/>
    <col min="7680" max="7680" width="5.28515625" customWidth="1"/>
    <col min="7681" max="7681" width="90.5703125" customWidth="1"/>
    <col min="7682" max="7682" width="11.5703125" customWidth="1"/>
    <col min="7683" max="7683" width="10.7109375" customWidth="1"/>
    <col min="7684" max="7684" width="9.28515625" customWidth="1"/>
    <col min="7685" max="7685" width="11" customWidth="1"/>
    <col min="7686" max="7686" width="10.28515625" customWidth="1"/>
    <col min="7687" max="7687" width="7.28515625" customWidth="1"/>
    <col min="7688" max="7688" width="11" customWidth="1"/>
    <col min="7689" max="7689" width="8.42578125" customWidth="1"/>
    <col min="7690" max="7690" width="11.5703125" customWidth="1"/>
    <col min="7691" max="7691" width="6.28515625" customWidth="1"/>
    <col min="7692" max="7692" width="54.28515625" customWidth="1"/>
    <col min="7693" max="7693" width="9" customWidth="1"/>
    <col min="7694" max="7698" width="0" hidden="1" customWidth="1"/>
    <col min="7935" max="7935" width="4.7109375" customWidth="1"/>
    <col min="7936" max="7936" width="5.28515625" customWidth="1"/>
    <col min="7937" max="7937" width="90.5703125" customWidth="1"/>
    <col min="7938" max="7938" width="11.5703125" customWidth="1"/>
    <col min="7939" max="7939" width="10.7109375" customWidth="1"/>
    <col min="7940" max="7940" width="9.28515625" customWidth="1"/>
    <col min="7941" max="7941" width="11" customWidth="1"/>
    <col min="7942" max="7942" width="10.28515625" customWidth="1"/>
    <col min="7943" max="7943" width="7.28515625" customWidth="1"/>
    <col min="7944" max="7944" width="11" customWidth="1"/>
    <col min="7945" max="7945" width="8.42578125" customWidth="1"/>
    <col min="7946" max="7946" width="11.5703125" customWidth="1"/>
    <col min="7947" max="7947" width="6.28515625" customWidth="1"/>
    <col min="7948" max="7948" width="54.28515625" customWidth="1"/>
    <col min="7949" max="7949" width="9" customWidth="1"/>
    <col min="7950" max="7954" width="0" hidden="1" customWidth="1"/>
    <col min="8191" max="8191" width="4.7109375" customWidth="1"/>
    <col min="8192" max="8192" width="5.28515625" customWidth="1"/>
    <col min="8193" max="8193" width="90.5703125" customWidth="1"/>
    <col min="8194" max="8194" width="11.5703125" customWidth="1"/>
    <col min="8195" max="8195" width="10.7109375" customWidth="1"/>
    <col min="8196" max="8196" width="9.28515625" customWidth="1"/>
    <col min="8197" max="8197" width="11" customWidth="1"/>
    <col min="8198" max="8198" width="10.28515625" customWidth="1"/>
    <col min="8199" max="8199" width="7.28515625" customWidth="1"/>
    <col min="8200" max="8200" width="11" customWidth="1"/>
    <col min="8201" max="8201" width="8.42578125" customWidth="1"/>
    <col min="8202" max="8202" width="11.5703125" customWidth="1"/>
    <col min="8203" max="8203" width="6.28515625" customWidth="1"/>
    <col min="8204" max="8204" width="54.28515625" customWidth="1"/>
    <col min="8205" max="8205" width="9" customWidth="1"/>
    <col min="8206" max="8210" width="0" hidden="1" customWidth="1"/>
    <col min="8447" max="8447" width="4.7109375" customWidth="1"/>
    <col min="8448" max="8448" width="5.28515625" customWidth="1"/>
    <col min="8449" max="8449" width="90.5703125" customWidth="1"/>
    <col min="8450" max="8450" width="11.5703125" customWidth="1"/>
    <col min="8451" max="8451" width="10.7109375" customWidth="1"/>
    <col min="8452" max="8452" width="9.28515625" customWidth="1"/>
    <col min="8453" max="8453" width="11" customWidth="1"/>
    <col min="8454" max="8454" width="10.28515625" customWidth="1"/>
    <col min="8455" max="8455" width="7.28515625" customWidth="1"/>
    <col min="8456" max="8456" width="11" customWidth="1"/>
    <col min="8457" max="8457" width="8.42578125" customWidth="1"/>
    <col min="8458" max="8458" width="11.5703125" customWidth="1"/>
    <col min="8459" max="8459" width="6.28515625" customWidth="1"/>
    <col min="8460" max="8460" width="54.28515625" customWidth="1"/>
    <col min="8461" max="8461" width="9" customWidth="1"/>
    <col min="8462" max="8466" width="0" hidden="1" customWidth="1"/>
    <col min="8703" max="8703" width="4.7109375" customWidth="1"/>
    <col min="8704" max="8704" width="5.28515625" customWidth="1"/>
    <col min="8705" max="8705" width="90.5703125" customWidth="1"/>
    <col min="8706" max="8706" width="11.5703125" customWidth="1"/>
    <col min="8707" max="8707" width="10.7109375" customWidth="1"/>
    <col min="8708" max="8708" width="9.28515625" customWidth="1"/>
    <col min="8709" max="8709" width="11" customWidth="1"/>
    <col min="8710" max="8710" width="10.28515625" customWidth="1"/>
    <col min="8711" max="8711" width="7.28515625" customWidth="1"/>
    <col min="8712" max="8712" width="11" customWidth="1"/>
    <col min="8713" max="8713" width="8.42578125" customWidth="1"/>
    <col min="8714" max="8714" width="11.5703125" customWidth="1"/>
    <col min="8715" max="8715" width="6.28515625" customWidth="1"/>
    <col min="8716" max="8716" width="54.28515625" customWidth="1"/>
    <col min="8717" max="8717" width="9" customWidth="1"/>
    <col min="8718" max="8722" width="0" hidden="1" customWidth="1"/>
    <col min="8959" max="8959" width="4.7109375" customWidth="1"/>
    <col min="8960" max="8960" width="5.28515625" customWidth="1"/>
    <col min="8961" max="8961" width="90.5703125" customWidth="1"/>
    <col min="8962" max="8962" width="11.5703125" customWidth="1"/>
    <col min="8963" max="8963" width="10.7109375" customWidth="1"/>
    <col min="8964" max="8964" width="9.28515625" customWidth="1"/>
    <col min="8965" max="8965" width="11" customWidth="1"/>
    <col min="8966" max="8966" width="10.28515625" customWidth="1"/>
    <col min="8967" max="8967" width="7.28515625" customWidth="1"/>
    <col min="8968" max="8968" width="11" customWidth="1"/>
    <col min="8969" max="8969" width="8.42578125" customWidth="1"/>
    <col min="8970" max="8970" width="11.5703125" customWidth="1"/>
    <col min="8971" max="8971" width="6.28515625" customWidth="1"/>
    <col min="8972" max="8972" width="54.28515625" customWidth="1"/>
    <col min="8973" max="8973" width="9" customWidth="1"/>
    <col min="8974" max="8978" width="0" hidden="1" customWidth="1"/>
    <col min="9215" max="9215" width="4.7109375" customWidth="1"/>
    <col min="9216" max="9216" width="5.28515625" customWidth="1"/>
    <col min="9217" max="9217" width="90.5703125" customWidth="1"/>
    <col min="9218" max="9218" width="11.5703125" customWidth="1"/>
    <col min="9219" max="9219" width="10.7109375" customWidth="1"/>
    <col min="9220" max="9220" width="9.28515625" customWidth="1"/>
    <col min="9221" max="9221" width="11" customWidth="1"/>
    <col min="9222" max="9222" width="10.28515625" customWidth="1"/>
    <col min="9223" max="9223" width="7.28515625" customWidth="1"/>
    <col min="9224" max="9224" width="11" customWidth="1"/>
    <col min="9225" max="9225" width="8.42578125" customWidth="1"/>
    <col min="9226" max="9226" width="11.5703125" customWidth="1"/>
    <col min="9227" max="9227" width="6.28515625" customWidth="1"/>
    <col min="9228" max="9228" width="54.28515625" customWidth="1"/>
    <col min="9229" max="9229" width="9" customWidth="1"/>
    <col min="9230" max="9234" width="0" hidden="1" customWidth="1"/>
    <col min="9471" max="9471" width="4.7109375" customWidth="1"/>
    <col min="9472" max="9472" width="5.28515625" customWidth="1"/>
    <col min="9473" max="9473" width="90.5703125" customWidth="1"/>
    <col min="9474" max="9474" width="11.5703125" customWidth="1"/>
    <col min="9475" max="9475" width="10.7109375" customWidth="1"/>
    <col min="9476" max="9476" width="9.28515625" customWidth="1"/>
    <col min="9477" max="9477" width="11" customWidth="1"/>
    <col min="9478" max="9478" width="10.28515625" customWidth="1"/>
    <col min="9479" max="9479" width="7.28515625" customWidth="1"/>
    <col min="9480" max="9480" width="11" customWidth="1"/>
    <col min="9481" max="9481" width="8.42578125" customWidth="1"/>
    <col min="9482" max="9482" width="11.5703125" customWidth="1"/>
    <col min="9483" max="9483" width="6.28515625" customWidth="1"/>
    <col min="9484" max="9484" width="54.28515625" customWidth="1"/>
    <col min="9485" max="9485" width="9" customWidth="1"/>
    <col min="9486" max="9490" width="0" hidden="1" customWidth="1"/>
    <col min="9727" max="9727" width="4.7109375" customWidth="1"/>
    <col min="9728" max="9728" width="5.28515625" customWidth="1"/>
    <col min="9729" max="9729" width="90.5703125" customWidth="1"/>
    <col min="9730" max="9730" width="11.5703125" customWidth="1"/>
    <col min="9731" max="9731" width="10.7109375" customWidth="1"/>
    <col min="9732" max="9732" width="9.28515625" customWidth="1"/>
    <col min="9733" max="9733" width="11" customWidth="1"/>
    <col min="9734" max="9734" width="10.28515625" customWidth="1"/>
    <col min="9735" max="9735" width="7.28515625" customWidth="1"/>
    <col min="9736" max="9736" width="11" customWidth="1"/>
    <col min="9737" max="9737" width="8.42578125" customWidth="1"/>
    <col min="9738" max="9738" width="11.5703125" customWidth="1"/>
    <col min="9739" max="9739" width="6.28515625" customWidth="1"/>
    <col min="9740" max="9740" width="54.28515625" customWidth="1"/>
    <col min="9741" max="9741" width="9" customWidth="1"/>
    <col min="9742" max="9746" width="0" hidden="1" customWidth="1"/>
    <col min="9983" max="9983" width="4.7109375" customWidth="1"/>
    <col min="9984" max="9984" width="5.28515625" customWidth="1"/>
    <col min="9985" max="9985" width="90.5703125" customWidth="1"/>
    <col min="9986" max="9986" width="11.5703125" customWidth="1"/>
    <col min="9987" max="9987" width="10.7109375" customWidth="1"/>
    <col min="9988" max="9988" width="9.28515625" customWidth="1"/>
    <col min="9989" max="9989" width="11" customWidth="1"/>
    <col min="9990" max="9990" width="10.28515625" customWidth="1"/>
    <col min="9991" max="9991" width="7.28515625" customWidth="1"/>
    <col min="9992" max="9992" width="11" customWidth="1"/>
    <col min="9993" max="9993" width="8.42578125" customWidth="1"/>
    <col min="9994" max="9994" width="11.5703125" customWidth="1"/>
    <col min="9995" max="9995" width="6.28515625" customWidth="1"/>
    <col min="9996" max="9996" width="54.28515625" customWidth="1"/>
    <col min="9997" max="9997" width="9" customWidth="1"/>
    <col min="9998" max="10002" width="0" hidden="1" customWidth="1"/>
    <col min="10239" max="10239" width="4.7109375" customWidth="1"/>
    <col min="10240" max="10240" width="5.28515625" customWidth="1"/>
    <col min="10241" max="10241" width="90.5703125" customWidth="1"/>
    <col min="10242" max="10242" width="11.5703125" customWidth="1"/>
    <col min="10243" max="10243" width="10.7109375" customWidth="1"/>
    <col min="10244" max="10244" width="9.28515625" customWidth="1"/>
    <col min="10245" max="10245" width="11" customWidth="1"/>
    <col min="10246" max="10246" width="10.28515625" customWidth="1"/>
    <col min="10247" max="10247" width="7.28515625" customWidth="1"/>
    <col min="10248" max="10248" width="11" customWidth="1"/>
    <col min="10249" max="10249" width="8.42578125" customWidth="1"/>
    <col min="10250" max="10250" width="11.5703125" customWidth="1"/>
    <col min="10251" max="10251" width="6.28515625" customWidth="1"/>
    <col min="10252" max="10252" width="54.28515625" customWidth="1"/>
    <col min="10253" max="10253" width="9" customWidth="1"/>
    <col min="10254" max="10258" width="0" hidden="1" customWidth="1"/>
    <col min="10495" max="10495" width="4.7109375" customWidth="1"/>
    <col min="10496" max="10496" width="5.28515625" customWidth="1"/>
    <col min="10497" max="10497" width="90.5703125" customWidth="1"/>
    <col min="10498" max="10498" width="11.5703125" customWidth="1"/>
    <col min="10499" max="10499" width="10.7109375" customWidth="1"/>
    <col min="10500" max="10500" width="9.28515625" customWidth="1"/>
    <col min="10501" max="10501" width="11" customWidth="1"/>
    <col min="10502" max="10502" width="10.28515625" customWidth="1"/>
    <col min="10503" max="10503" width="7.28515625" customWidth="1"/>
    <col min="10504" max="10504" width="11" customWidth="1"/>
    <col min="10505" max="10505" width="8.42578125" customWidth="1"/>
    <col min="10506" max="10506" width="11.5703125" customWidth="1"/>
    <col min="10507" max="10507" width="6.28515625" customWidth="1"/>
    <col min="10508" max="10508" width="54.28515625" customWidth="1"/>
    <col min="10509" max="10509" width="9" customWidth="1"/>
    <col min="10510" max="10514" width="0" hidden="1" customWidth="1"/>
    <col min="10751" max="10751" width="4.7109375" customWidth="1"/>
    <col min="10752" max="10752" width="5.28515625" customWidth="1"/>
    <col min="10753" max="10753" width="90.5703125" customWidth="1"/>
    <col min="10754" max="10754" width="11.5703125" customWidth="1"/>
    <col min="10755" max="10755" width="10.7109375" customWidth="1"/>
    <col min="10756" max="10756" width="9.28515625" customWidth="1"/>
    <col min="10757" max="10757" width="11" customWidth="1"/>
    <col min="10758" max="10758" width="10.28515625" customWidth="1"/>
    <col min="10759" max="10759" width="7.28515625" customWidth="1"/>
    <col min="10760" max="10760" width="11" customWidth="1"/>
    <col min="10761" max="10761" width="8.42578125" customWidth="1"/>
    <col min="10762" max="10762" width="11.5703125" customWidth="1"/>
    <col min="10763" max="10763" width="6.28515625" customWidth="1"/>
    <col min="10764" max="10764" width="54.28515625" customWidth="1"/>
    <col min="10765" max="10765" width="9" customWidth="1"/>
    <col min="10766" max="10770" width="0" hidden="1" customWidth="1"/>
    <col min="11007" max="11007" width="4.7109375" customWidth="1"/>
    <col min="11008" max="11008" width="5.28515625" customWidth="1"/>
    <col min="11009" max="11009" width="90.5703125" customWidth="1"/>
    <col min="11010" max="11010" width="11.5703125" customWidth="1"/>
    <col min="11011" max="11011" width="10.7109375" customWidth="1"/>
    <col min="11012" max="11012" width="9.28515625" customWidth="1"/>
    <col min="11013" max="11013" width="11" customWidth="1"/>
    <col min="11014" max="11014" width="10.28515625" customWidth="1"/>
    <col min="11015" max="11015" width="7.28515625" customWidth="1"/>
    <col min="11016" max="11016" width="11" customWidth="1"/>
    <col min="11017" max="11017" width="8.42578125" customWidth="1"/>
    <col min="11018" max="11018" width="11.5703125" customWidth="1"/>
    <col min="11019" max="11019" width="6.28515625" customWidth="1"/>
    <col min="11020" max="11020" width="54.28515625" customWidth="1"/>
    <col min="11021" max="11021" width="9" customWidth="1"/>
    <col min="11022" max="11026" width="0" hidden="1" customWidth="1"/>
    <col min="11263" max="11263" width="4.7109375" customWidth="1"/>
    <col min="11264" max="11264" width="5.28515625" customWidth="1"/>
    <col min="11265" max="11265" width="90.5703125" customWidth="1"/>
    <col min="11266" max="11266" width="11.5703125" customWidth="1"/>
    <col min="11267" max="11267" width="10.7109375" customWidth="1"/>
    <col min="11268" max="11268" width="9.28515625" customWidth="1"/>
    <col min="11269" max="11269" width="11" customWidth="1"/>
    <col min="11270" max="11270" width="10.28515625" customWidth="1"/>
    <col min="11271" max="11271" width="7.28515625" customWidth="1"/>
    <col min="11272" max="11272" width="11" customWidth="1"/>
    <col min="11273" max="11273" width="8.42578125" customWidth="1"/>
    <col min="11274" max="11274" width="11.5703125" customWidth="1"/>
    <col min="11275" max="11275" width="6.28515625" customWidth="1"/>
    <col min="11276" max="11276" width="54.28515625" customWidth="1"/>
    <col min="11277" max="11277" width="9" customWidth="1"/>
    <col min="11278" max="11282" width="0" hidden="1" customWidth="1"/>
    <col min="11519" max="11519" width="4.7109375" customWidth="1"/>
    <col min="11520" max="11520" width="5.28515625" customWidth="1"/>
    <col min="11521" max="11521" width="90.5703125" customWidth="1"/>
    <col min="11522" max="11522" width="11.5703125" customWidth="1"/>
    <col min="11523" max="11523" width="10.7109375" customWidth="1"/>
    <col min="11524" max="11524" width="9.28515625" customWidth="1"/>
    <col min="11525" max="11525" width="11" customWidth="1"/>
    <col min="11526" max="11526" width="10.28515625" customWidth="1"/>
    <col min="11527" max="11527" width="7.28515625" customWidth="1"/>
    <col min="11528" max="11528" width="11" customWidth="1"/>
    <col min="11529" max="11529" width="8.42578125" customWidth="1"/>
    <col min="11530" max="11530" width="11.5703125" customWidth="1"/>
    <col min="11531" max="11531" width="6.28515625" customWidth="1"/>
    <col min="11532" max="11532" width="54.28515625" customWidth="1"/>
    <col min="11533" max="11533" width="9" customWidth="1"/>
    <col min="11534" max="11538" width="0" hidden="1" customWidth="1"/>
    <col min="11775" max="11775" width="4.7109375" customWidth="1"/>
    <col min="11776" max="11776" width="5.28515625" customWidth="1"/>
    <col min="11777" max="11777" width="90.5703125" customWidth="1"/>
    <col min="11778" max="11778" width="11.5703125" customWidth="1"/>
    <col min="11779" max="11779" width="10.7109375" customWidth="1"/>
    <col min="11780" max="11780" width="9.28515625" customWidth="1"/>
    <col min="11781" max="11781" width="11" customWidth="1"/>
    <col min="11782" max="11782" width="10.28515625" customWidth="1"/>
    <col min="11783" max="11783" width="7.28515625" customWidth="1"/>
    <col min="11784" max="11784" width="11" customWidth="1"/>
    <col min="11785" max="11785" width="8.42578125" customWidth="1"/>
    <col min="11786" max="11786" width="11.5703125" customWidth="1"/>
    <col min="11787" max="11787" width="6.28515625" customWidth="1"/>
    <col min="11788" max="11788" width="54.28515625" customWidth="1"/>
    <col min="11789" max="11789" width="9" customWidth="1"/>
    <col min="11790" max="11794" width="0" hidden="1" customWidth="1"/>
    <col min="12031" max="12031" width="4.7109375" customWidth="1"/>
    <col min="12032" max="12032" width="5.28515625" customWidth="1"/>
    <col min="12033" max="12033" width="90.5703125" customWidth="1"/>
    <col min="12034" max="12034" width="11.5703125" customWidth="1"/>
    <col min="12035" max="12035" width="10.7109375" customWidth="1"/>
    <col min="12036" max="12036" width="9.28515625" customWidth="1"/>
    <col min="12037" max="12037" width="11" customWidth="1"/>
    <col min="12038" max="12038" width="10.28515625" customWidth="1"/>
    <col min="12039" max="12039" width="7.28515625" customWidth="1"/>
    <col min="12040" max="12040" width="11" customWidth="1"/>
    <col min="12041" max="12041" width="8.42578125" customWidth="1"/>
    <col min="12042" max="12042" width="11.5703125" customWidth="1"/>
    <col min="12043" max="12043" width="6.28515625" customWidth="1"/>
    <col min="12044" max="12044" width="54.28515625" customWidth="1"/>
    <col min="12045" max="12045" width="9" customWidth="1"/>
    <col min="12046" max="12050" width="0" hidden="1" customWidth="1"/>
    <col min="12287" max="12287" width="4.7109375" customWidth="1"/>
    <col min="12288" max="12288" width="5.28515625" customWidth="1"/>
    <col min="12289" max="12289" width="90.5703125" customWidth="1"/>
    <col min="12290" max="12290" width="11.5703125" customWidth="1"/>
    <col min="12291" max="12291" width="10.7109375" customWidth="1"/>
    <col min="12292" max="12292" width="9.28515625" customWidth="1"/>
    <col min="12293" max="12293" width="11" customWidth="1"/>
    <col min="12294" max="12294" width="10.28515625" customWidth="1"/>
    <col min="12295" max="12295" width="7.28515625" customWidth="1"/>
    <col min="12296" max="12296" width="11" customWidth="1"/>
    <col min="12297" max="12297" width="8.42578125" customWidth="1"/>
    <col min="12298" max="12298" width="11.5703125" customWidth="1"/>
    <col min="12299" max="12299" width="6.28515625" customWidth="1"/>
    <col min="12300" max="12300" width="54.28515625" customWidth="1"/>
    <col min="12301" max="12301" width="9" customWidth="1"/>
    <col min="12302" max="12306" width="0" hidden="1" customWidth="1"/>
    <col min="12543" max="12543" width="4.7109375" customWidth="1"/>
    <col min="12544" max="12544" width="5.28515625" customWidth="1"/>
    <col min="12545" max="12545" width="90.5703125" customWidth="1"/>
    <col min="12546" max="12546" width="11.5703125" customWidth="1"/>
    <col min="12547" max="12547" width="10.7109375" customWidth="1"/>
    <col min="12548" max="12548" width="9.28515625" customWidth="1"/>
    <col min="12549" max="12549" width="11" customWidth="1"/>
    <col min="12550" max="12550" width="10.28515625" customWidth="1"/>
    <col min="12551" max="12551" width="7.28515625" customWidth="1"/>
    <col min="12552" max="12552" width="11" customWidth="1"/>
    <col min="12553" max="12553" width="8.42578125" customWidth="1"/>
    <col min="12554" max="12554" width="11.5703125" customWidth="1"/>
    <col min="12555" max="12555" width="6.28515625" customWidth="1"/>
    <col min="12556" max="12556" width="54.28515625" customWidth="1"/>
    <col min="12557" max="12557" width="9" customWidth="1"/>
    <col min="12558" max="12562" width="0" hidden="1" customWidth="1"/>
    <col min="12799" max="12799" width="4.7109375" customWidth="1"/>
    <col min="12800" max="12800" width="5.28515625" customWidth="1"/>
    <col min="12801" max="12801" width="90.5703125" customWidth="1"/>
    <col min="12802" max="12802" width="11.5703125" customWidth="1"/>
    <col min="12803" max="12803" width="10.7109375" customWidth="1"/>
    <col min="12804" max="12804" width="9.28515625" customWidth="1"/>
    <col min="12805" max="12805" width="11" customWidth="1"/>
    <col min="12806" max="12806" width="10.28515625" customWidth="1"/>
    <col min="12807" max="12807" width="7.28515625" customWidth="1"/>
    <col min="12808" max="12808" width="11" customWidth="1"/>
    <col min="12809" max="12809" width="8.42578125" customWidth="1"/>
    <col min="12810" max="12810" width="11.5703125" customWidth="1"/>
    <col min="12811" max="12811" width="6.28515625" customWidth="1"/>
    <col min="12812" max="12812" width="54.28515625" customWidth="1"/>
    <col min="12813" max="12813" width="9" customWidth="1"/>
    <col min="12814" max="12818" width="0" hidden="1" customWidth="1"/>
    <col min="13055" max="13055" width="4.7109375" customWidth="1"/>
    <col min="13056" max="13056" width="5.28515625" customWidth="1"/>
    <col min="13057" max="13057" width="90.5703125" customWidth="1"/>
    <col min="13058" max="13058" width="11.5703125" customWidth="1"/>
    <col min="13059" max="13059" width="10.7109375" customWidth="1"/>
    <col min="13060" max="13060" width="9.28515625" customWidth="1"/>
    <col min="13061" max="13061" width="11" customWidth="1"/>
    <col min="13062" max="13062" width="10.28515625" customWidth="1"/>
    <col min="13063" max="13063" width="7.28515625" customWidth="1"/>
    <col min="13064" max="13064" width="11" customWidth="1"/>
    <col min="13065" max="13065" width="8.42578125" customWidth="1"/>
    <col min="13066" max="13066" width="11.5703125" customWidth="1"/>
    <col min="13067" max="13067" width="6.28515625" customWidth="1"/>
    <col min="13068" max="13068" width="54.28515625" customWidth="1"/>
    <col min="13069" max="13069" width="9" customWidth="1"/>
    <col min="13070" max="13074" width="0" hidden="1" customWidth="1"/>
    <col min="13311" max="13311" width="4.7109375" customWidth="1"/>
    <col min="13312" max="13312" width="5.28515625" customWidth="1"/>
    <col min="13313" max="13313" width="90.5703125" customWidth="1"/>
    <col min="13314" max="13314" width="11.5703125" customWidth="1"/>
    <col min="13315" max="13315" width="10.7109375" customWidth="1"/>
    <col min="13316" max="13316" width="9.28515625" customWidth="1"/>
    <col min="13317" max="13317" width="11" customWidth="1"/>
    <col min="13318" max="13318" width="10.28515625" customWidth="1"/>
    <col min="13319" max="13319" width="7.28515625" customWidth="1"/>
    <col min="13320" max="13320" width="11" customWidth="1"/>
    <col min="13321" max="13321" width="8.42578125" customWidth="1"/>
    <col min="13322" max="13322" width="11.5703125" customWidth="1"/>
    <col min="13323" max="13323" width="6.28515625" customWidth="1"/>
    <col min="13324" max="13324" width="54.28515625" customWidth="1"/>
    <col min="13325" max="13325" width="9" customWidth="1"/>
    <col min="13326" max="13330" width="0" hidden="1" customWidth="1"/>
    <col min="13567" max="13567" width="4.7109375" customWidth="1"/>
    <col min="13568" max="13568" width="5.28515625" customWidth="1"/>
    <col min="13569" max="13569" width="90.5703125" customWidth="1"/>
    <col min="13570" max="13570" width="11.5703125" customWidth="1"/>
    <col min="13571" max="13571" width="10.7109375" customWidth="1"/>
    <col min="13572" max="13572" width="9.28515625" customWidth="1"/>
    <col min="13573" max="13573" width="11" customWidth="1"/>
    <col min="13574" max="13574" width="10.28515625" customWidth="1"/>
    <col min="13575" max="13575" width="7.28515625" customWidth="1"/>
    <col min="13576" max="13576" width="11" customWidth="1"/>
    <col min="13577" max="13577" width="8.42578125" customWidth="1"/>
    <col min="13578" max="13578" width="11.5703125" customWidth="1"/>
    <col min="13579" max="13579" width="6.28515625" customWidth="1"/>
    <col min="13580" max="13580" width="54.28515625" customWidth="1"/>
    <col min="13581" max="13581" width="9" customWidth="1"/>
    <col min="13582" max="13586" width="0" hidden="1" customWidth="1"/>
    <col min="13823" max="13823" width="4.7109375" customWidth="1"/>
    <col min="13824" max="13824" width="5.28515625" customWidth="1"/>
    <col min="13825" max="13825" width="90.5703125" customWidth="1"/>
    <col min="13826" max="13826" width="11.5703125" customWidth="1"/>
    <col min="13827" max="13827" width="10.7109375" customWidth="1"/>
    <col min="13828" max="13828" width="9.28515625" customWidth="1"/>
    <col min="13829" max="13829" width="11" customWidth="1"/>
    <col min="13830" max="13830" width="10.28515625" customWidth="1"/>
    <col min="13831" max="13831" width="7.28515625" customWidth="1"/>
    <col min="13832" max="13832" width="11" customWidth="1"/>
    <col min="13833" max="13833" width="8.42578125" customWidth="1"/>
    <col min="13834" max="13834" width="11.5703125" customWidth="1"/>
    <col min="13835" max="13835" width="6.28515625" customWidth="1"/>
    <col min="13836" max="13836" width="54.28515625" customWidth="1"/>
    <col min="13837" max="13837" width="9" customWidth="1"/>
    <col min="13838" max="13842" width="0" hidden="1" customWidth="1"/>
    <col min="14079" max="14079" width="4.7109375" customWidth="1"/>
    <col min="14080" max="14080" width="5.28515625" customWidth="1"/>
    <col min="14081" max="14081" width="90.5703125" customWidth="1"/>
    <col min="14082" max="14082" width="11.5703125" customWidth="1"/>
    <col min="14083" max="14083" width="10.7109375" customWidth="1"/>
    <col min="14084" max="14084" width="9.28515625" customWidth="1"/>
    <col min="14085" max="14085" width="11" customWidth="1"/>
    <col min="14086" max="14086" width="10.28515625" customWidth="1"/>
    <col min="14087" max="14087" width="7.28515625" customWidth="1"/>
    <col min="14088" max="14088" width="11" customWidth="1"/>
    <col min="14089" max="14089" width="8.42578125" customWidth="1"/>
    <col min="14090" max="14090" width="11.5703125" customWidth="1"/>
    <col min="14091" max="14091" width="6.28515625" customWidth="1"/>
    <col min="14092" max="14092" width="54.28515625" customWidth="1"/>
    <col min="14093" max="14093" width="9" customWidth="1"/>
    <col min="14094" max="14098" width="0" hidden="1" customWidth="1"/>
    <col min="14335" max="14335" width="4.7109375" customWidth="1"/>
    <col min="14336" max="14336" width="5.28515625" customWidth="1"/>
    <col min="14337" max="14337" width="90.5703125" customWidth="1"/>
    <col min="14338" max="14338" width="11.5703125" customWidth="1"/>
    <col min="14339" max="14339" width="10.7109375" customWidth="1"/>
    <col min="14340" max="14340" width="9.28515625" customWidth="1"/>
    <col min="14341" max="14341" width="11" customWidth="1"/>
    <col min="14342" max="14342" width="10.28515625" customWidth="1"/>
    <col min="14343" max="14343" width="7.28515625" customWidth="1"/>
    <col min="14344" max="14344" width="11" customWidth="1"/>
    <col min="14345" max="14345" width="8.42578125" customWidth="1"/>
    <col min="14346" max="14346" width="11.5703125" customWidth="1"/>
    <col min="14347" max="14347" width="6.28515625" customWidth="1"/>
    <col min="14348" max="14348" width="54.28515625" customWidth="1"/>
    <col min="14349" max="14349" width="9" customWidth="1"/>
    <col min="14350" max="14354" width="0" hidden="1" customWidth="1"/>
    <col min="14591" max="14591" width="4.7109375" customWidth="1"/>
    <col min="14592" max="14592" width="5.28515625" customWidth="1"/>
    <col min="14593" max="14593" width="90.5703125" customWidth="1"/>
    <col min="14594" max="14594" width="11.5703125" customWidth="1"/>
    <col min="14595" max="14595" width="10.7109375" customWidth="1"/>
    <col min="14596" max="14596" width="9.28515625" customWidth="1"/>
    <col min="14597" max="14597" width="11" customWidth="1"/>
    <col min="14598" max="14598" width="10.28515625" customWidth="1"/>
    <col min="14599" max="14599" width="7.28515625" customWidth="1"/>
    <col min="14600" max="14600" width="11" customWidth="1"/>
    <col min="14601" max="14601" width="8.42578125" customWidth="1"/>
    <col min="14602" max="14602" width="11.5703125" customWidth="1"/>
    <col min="14603" max="14603" width="6.28515625" customWidth="1"/>
    <col min="14604" max="14604" width="54.28515625" customWidth="1"/>
    <col min="14605" max="14605" width="9" customWidth="1"/>
    <col min="14606" max="14610" width="0" hidden="1" customWidth="1"/>
    <col min="14847" max="14847" width="4.7109375" customWidth="1"/>
    <col min="14848" max="14848" width="5.28515625" customWidth="1"/>
    <col min="14849" max="14849" width="90.5703125" customWidth="1"/>
    <col min="14850" max="14850" width="11.5703125" customWidth="1"/>
    <col min="14851" max="14851" width="10.7109375" customWidth="1"/>
    <col min="14852" max="14852" width="9.28515625" customWidth="1"/>
    <col min="14853" max="14853" width="11" customWidth="1"/>
    <col min="14854" max="14854" width="10.28515625" customWidth="1"/>
    <col min="14855" max="14855" width="7.28515625" customWidth="1"/>
    <col min="14856" max="14856" width="11" customWidth="1"/>
    <col min="14857" max="14857" width="8.42578125" customWidth="1"/>
    <col min="14858" max="14858" width="11.5703125" customWidth="1"/>
    <col min="14859" max="14859" width="6.28515625" customWidth="1"/>
    <col min="14860" max="14860" width="54.28515625" customWidth="1"/>
    <col min="14861" max="14861" width="9" customWidth="1"/>
    <col min="14862" max="14866" width="0" hidden="1" customWidth="1"/>
    <col min="15103" max="15103" width="4.7109375" customWidth="1"/>
    <col min="15104" max="15104" width="5.28515625" customWidth="1"/>
    <col min="15105" max="15105" width="90.5703125" customWidth="1"/>
    <col min="15106" max="15106" width="11.5703125" customWidth="1"/>
    <col min="15107" max="15107" width="10.7109375" customWidth="1"/>
    <col min="15108" max="15108" width="9.28515625" customWidth="1"/>
    <col min="15109" max="15109" width="11" customWidth="1"/>
    <col min="15110" max="15110" width="10.28515625" customWidth="1"/>
    <col min="15111" max="15111" width="7.28515625" customWidth="1"/>
    <col min="15112" max="15112" width="11" customWidth="1"/>
    <col min="15113" max="15113" width="8.42578125" customWidth="1"/>
    <col min="15114" max="15114" width="11.5703125" customWidth="1"/>
    <col min="15115" max="15115" width="6.28515625" customWidth="1"/>
    <col min="15116" max="15116" width="54.28515625" customWidth="1"/>
    <col min="15117" max="15117" width="9" customWidth="1"/>
    <col min="15118" max="15122" width="0" hidden="1" customWidth="1"/>
    <col min="15359" max="15359" width="4.7109375" customWidth="1"/>
    <col min="15360" max="15360" width="5.28515625" customWidth="1"/>
    <col min="15361" max="15361" width="90.5703125" customWidth="1"/>
    <col min="15362" max="15362" width="11.5703125" customWidth="1"/>
    <col min="15363" max="15363" width="10.7109375" customWidth="1"/>
    <col min="15364" max="15364" width="9.28515625" customWidth="1"/>
    <col min="15365" max="15365" width="11" customWidth="1"/>
    <col min="15366" max="15366" width="10.28515625" customWidth="1"/>
    <col min="15367" max="15367" width="7.28515625" customWidth="1"/>
    <col min="15368" max="15368" width="11" customWidth="1"/>
    <col min="15369" max="15369" width="8.42578125" customWidth="1"/>
    <col min="15370" max="15370" width="11.5703125" customWidth="1"/>
    <col min="15371" max="15371" width="6.28515625" customWidth="1"/>
    <col min="15372" max="15372" width="54.28515625" customWidth="1"/>
    <col min="15373" max="15373" width="9" customWidth="1"/>
    <col min="15374" max="15378" width="0" hidden="1" customWidth="1"/>
    <col min="15615" max="15615" width="4.7109375" customWidth="1"/>
    <col min="15616" max="15616" width="5.28515625" customWidth="1"/>
    <col min="15617" max="15617" width="90.5703125" customWidth="1"/>
    <col min="15618" max="15618" width="11.5703125" customWidth="1"/>
    <col min="15619" max="15619" width="10.7109375" customWidth="1"/>
    <col min="15620" max="15620" width="9.28515625" customWidth="1"/>
    <col min="15621" max="15621" width="11" customWidth="1"/>
    <col min="15622" max="15622" width="10.28515625" customWidth="1"/>
    <col min="15623" max="15623" width="7.28515625" customWidth="1"/>
    <col min="15624" max="15624" width="11" customWidth="1"/>
    <col min="15625" max="15625" width="8.42578125" customWidth="1"/>
    <col min="15626" max="15626" width="11.5703125" customWidth="1"/>
    <col min="15627" max="15627" width="6.28515625" customWidth="1"/>
    <col min="15628" max="15628" width="54.28515625" customWidth="1"/>
    <col min="15629" max="15629" width="9" customWidth="1"/>
    <col min="15630" max="15634" width="0" hidden="1" customWidth="1"/>
    <col min="15871" max="15871" width="4.7109375" customWidth="1"/>
    <col min="15872" max="15872" width="5.28515625" customWidth="1"/>
    <col min="15873" max="15873" width="90.5703125" customWidth="1"/>
    <col min="15874" max="15874" width="11.5703125" customWidth="1"/>
    <col min="15875" max="15875" width="10.7109375" customWidth="1"/>
    <col min="15876" max="15876" width="9.28515625" customWidth="1"/>
    <col min="15877" max="15877" width="11" customWidth="1"/>
    <col min="15878" max="15878" width="10.28515625" customWidth="1"/>
    <col min="15879" max="15879" width="7.28515625" customWidth="1"/>
    <col min="15880" max="15880" width="11" customWidth="1"/>
    <col min="15881" max="15881" width="8.42578125" customWidth="1"/>
    <col min="15882" max="15882" width="11.5703125" customWidth="1"/>
    <col min="15883" max="15883" width="6.28515625" customWidth="1"/>
    <col min="15884" max="15884" width="54.28515625" customWidth="1"/>
    <col min="15885" max="15885" width="9" customWidth="1"/>
    <col min="15886" max="15890" width="0" hidden="1" customWidth="1"/>
    <col min="16127" max="16127" width="4.7109375" customWidth="1"/>
    <col min="16128" max="16128" width="5.28515625" customWidth="1"/>
    <col min="16129" max="16129" width="90.5703125" customWidth="1"/>
    <col min="16130" max="16130" width="11.5703125" customWidth="1"/>
    <col min="16131" max="16131" width="10.7109375" customWidth="1"/>
    <col min="16132" max="16132" width="9.28515625" customWidth="1"/>
    <col min="16133" max="16133" width="11" customWidth="1"/>
    <col min="16134" max="16134" width="10.28515625" customWidth="1"/>
    <col min="16135" max="16135" width="7.28515625" customWidth="1"/>
    <col min="16136" max="16136" width="11" customWidth="1"/>
    <col min="16137" max="16137" width="8.42578125" customWidth="1"/>
    <col min="16138" max="16138" width="11.5703125" customWidth="1"/>
    <col min="16139" max="16139" width="6.28515625" customWidth="1"/>
    <col min="16140" max="16140" width="54.28515625" customWidth="1"/>
    <col min="16141" max="16141" width="9" customWidth="1"/>
    <col min="16142" max="16146" width="0" hidden="1" customWidth="1"/>
  </cols>
  <sheetData>
    <row r="2" spans="1:20" ht="20.25">
      <c r="A2" s="133" t="s">
        <v>211</v>
      </c>
      <c r="B2" s="133"/>
      <c r="C2" s="133"/>
      <c r="D2" s="134"/>
      <c r="E2" s="134"/>
      <c r="F2" s="134"/>
      <c r="G2" s="134"/>
      <c r="H2" s="134"/>
      <c r="I2" s="134"/>
      <c r="J2" s="134"/>
      <c r="K2" s="134"/>
    </row>
    <row r="3" spans="1:20" ht="15.75" thickBot="1">
      <c r="A3" s="85"/>
      <c r="B3" s="85"/>
      <c r="C3" s="85"/>
      <c r="D3" s="84"/>
      <c r="E3" s="84"/>
      <c r="F3" s="84"/>
      <c r="G3" s="84"/>
      <c r="H3" s="84"/>
      <c r="I3" s="84"/>
      <c r="J3" s="84"/>
      <c r="K3" s="86" t="s">
        <v>173</v>
      </c>
    </row>
    <row r="4" spans="1:20" ht="15.75" customHeight="1">
      <c r="A4" s="87"/>
      <c r="B4" s="466" t="s">
        <v>53</v>
      </c>
      <c r="C4" s="466" t="s">
        <v>212</v>
      </c>
      <c r="D4" s="316" t="s">
        <v>213</v>
      </c>
      <c r="E4" s="88"/>
      <c r="F4" s="89"/>
      <c r="G4" s="89" t="s">
        <v>28</v>
      </c>
      <c r="H4" s="89"/>
      <c r="I4" s="89"/>
      <c r="J4" s="136"/>
      <c r="K4" s="138"/>
    </row>
    <row r="5" spans="1:20" ht="23.25" customHeight="1">
      <c r="A5" s="90"/>
      <c r="B5" s="467"/>
      <c r="C5" s="467"/>
      <c r="D5" s="139" t="s">
        <v>30</v>
      </c>
      <c r="E5" s="453" t="s">
        <v>175</v>
      </c>
      <c r="F5" s="456" t="s">
        <v>176</v>
      </c>
      <c r="G5" s="457"/>
      <c r="H5" s="140" t="s">
        <v>31</v>
      </c>
      <c r="I5" s="141" t="s">
        <v>32</v>
      </c>
      <c r="J5" s="464" t="s">
        <v>33</v>
      </c>
      <c r="K5" s="91" t="s">
        <v>35</v>
      </c>
    </row>
    <row r="6" spans="1:20" ht="14.25" customHeight="1">
      <c r="A6" s="90"/>
      <c r="B6" s="468"/>
      <c r="C6" s="468"/>
      <c r="D6" s="139"/>
      <c r="E6" s="454"/>
      <c r="F6" s="92" t="s">
        <v>98</v>
      </c>
      <c r="G6" s="317" t="s">
        <v>99</v>
      </c>
      <c r="H6" s="143">
        <v>0.33800000000000002</v>
      </c>
      <c r="I6" s="144">
        <v>0.02</v>
      </c>
      <c r="J6" s="465"/>
      <c r="K6" s="93"/>
    </row>
    <row r="7" spans="1:20" ht="15" customHeight="1" thickBot="1">
      <c r="A7" s="94"/>
      <c r="B7" s="94"/>
      <c r="C7" s="94"/>
      <c r="D7" s="148" t="s">
        <v>36</v>
      </c>
      <c r="E7" s="149" t="s">
        <v>37</v>
      </c>
      <c r="F7" s="95" t="s">
        <v>38</v>
      </c>
      <c r="G7" s="95" t="s">
        <v>39</v>
      </c>
      <c r="H7" s="95" t="s">
        <v>42</v>
      </c>
      <c r="I7" s="95" t="s">
        <v>43</v>
      </c>
      <c r="J7" s="95" t="s">
        <v>59</v>
      </c>
      <c r="K7" s="151"/>
    </row>
    <row r="8" spans="1:20">
      <c r="A8" s="318" t="s">
        <v>100</v>
      </c>
      <c r="B8" s="319"/>
      <c r="C8" s="319"/>
      <c r="D8" s="153"/>
      <c r="E8" s="154"/>
      <c r="F8" s="154"/>
      <c r="G8" s="154"/>
      <c r="H8" s="155"/>
      <c r="I8" s="154"/>
      <c r="J8" s="154"/>
      <c r="K8" s="157"/>
    </row>
    <row r="9" spans="1:20" ht="15.75" customHeight="1">
      <c r="A9" s="158" t="s">
        <v>96</v>
      </c>
      <c r="B9" s="320">
        <f t="shared" ref="B9:B14" si="0">SUM(C9+D9)</f>
        <v>1400000</v>
      </c>
      <c r="C9" s="320">
        <v>600000</v>
      </c>
      <c r="D9" s="159">
        <f t="shared" ref="D9:D15" si="1">SUM(E9+H9+I9+J9)</f>
        <v>800000</v>
      </c>
      <c r="E9" s="160">
        <f t="shared" ref="E9:E14" si="2">SUM(F9+G9)</f>
        <v>0</v>
      </c>
      <c r="F9" s="160"/>
      <c r="G9" s="161"/>
      <c r="H9" s="321">
        <v>0</v>
      </c>
      <c r="I9" s="215">
        <v>0</v>
      </c>
      <c r="J9" s="161">
        <v>800000</v>
      </c>
      <c r="K9" s="164"/>
    </row>
    <row r="10" spans="1:20">
      <c r="A10" s="165" t="s">
        <v>47</v>
      </c>
      <c r="B10" s="322">
        <f t="shared" si="0"/>
        <v>7050000</v>
      </c>
      <c r="C10" s="322">
        <v>50000</v>
      </c>
      <c r="D10" s="159">
        <f t="shared" si="1"/>
        <v>7000000</v>
      </c>
      <c r="E10" s="161">
        <f t="shared" si="2"/>
        <v>5000000</v>
      </c>
      <c r="F10" s="160"/>
      <c r="G10" s="161">
        <v>5000000</v>
      </c>
      <c r="H10" s="321">
        <v>0</v>
      </c>
      <c r="I10" s="215">
        <v>0</v>
      </c>
      <c r="J10" s="161">
        <v>2000000</v>
      </c>
      <c r="K10" s="164"/>
      <c r="M10" s="8"/>
      <c r="S10" s="8"/>
      <c r="T10" s="8"/>
    </row>
    <row r="11" spans="1:20">
      <c r="A11" s="158" t="s">
        <v>179</v>
      </c>
      <c r="B11" s="320">
        <f t="shared" si="0"/>
        <v>43000000</v>
      </c>
      <c r="C11" s="320">
        <v>33000000</v>
      </c>
      <c r="D11" s="159">
        <f t="shared" si="1"/>
        <v>10000000</v>
      </c>
      <c r="E11" s="160">
        <f t="shared" si="2"/>
        <v>7000000</v>
      </c>
      <c r="F11" s="161">
        <v>2000000</v>
      </c>
      <c r="G11" s="161">
        <v>5000000</v>
      </c>
      <c r="H11" s="321">
        <v>0</v>
      </c>
      <c r="I11" s="215">
        <v>0</v>
      </c>
      <c r="J11" s="161">
        <v>3000000</v>
      </c>
      <c r="K11" s="164"/>
      <c r="M11" s="8"/>
      <c r="S11" s="8"/>
      <c r="T11" s="8"/>
    </row>
    <row r="12" spans="1:20" ht="21.75" customHeight="1">
      <c r="A12" s="165" t="s">
        <v>48</v>
      </c>
      <c r="B12" s="322">
        <f t="shared" si="0"/>
        <v>900000</v>
      </c>
      <c r="C12" s="322">
        <v>900000</v>
      </c>
      <c r="D12" s="159">
        <f t="shared" si="1"/>
        <v>0</v>
      </c>
      <c r="E12" s="161">
        <f t="shared" si="2"/>
        <v>0</v>
      </c>
      <c r="F12" s="160"/>
      <c r="G12" s="161"/>
      <c r="H12" s="321">
        <v>0</v>
      </c>
      <c r="I12" s="215">
        <v>0</v>
      </c>
      <c r="J12" s="161"/>
      <c r="K12" s="166"/>
      <c r="M12" s="8"/>
      <c r="S12" s="8"/>
      <c r="T12" s="8"/>
    </row>
    <row r="13" spans="1:20">
      <c r="A13" s="158" t="s">
        <v>45</v>
      </c>
      <c r="B13" s="320">
        <f t="shared" si="0"/>
        <v>8722100</v>
      </c>
      <c r="C13" s="320">
        <v>8722100</v>
      </c>
      <c r="D13" s="159">
        <f t="shared" si="1"/>
        <v>0</v>
      </c>
      <c r="E13" s="160">
        <f t="shared" si="2"/>
        <v>0</v>
      </c>
      <c r="F13" s="167"/>
      <c r="G13" s="161"/>
      <c r="H13" s="321">
        <v>0</v>
      </c>
      <c r="I13" s="215">
        <v>0</v>
      </c>
      <c r="J13" s="161"/>
      <c r="K13" s="164"/>
      <c r="M13" s="8"/>
      <c r="S13" s="8"/>
      <c r="T13" s="8"/>
    </row>
    <row r="14" spans="1:20">
      <c r="A14" s="158" t="s">
        <v>46</v>
      </c>
      <c r="B14" s="320">
        <f t="shared" si="0"/>
        <v>1500000</v>
      </c>
      <c r="C14" s="320">
        <v>1500000</v>
      </c>
      <c r="D14" s="159">
        <f t="shared" si="1"/>
        <v>0</v>
      </c>
      <c r="E14" s="160">
        <f t="shared" si="2"/>
        <v>0</v>
      </c>
      <c r="F14" s="160"/>
      <c r="G14" s="161"/>
      <c r="H14" s="321">
        <v>0</v>
      </c>
      <c r="I14" s="215">
        <v>0</v>
      </c>
      <c r="J14" s="161"/>
      <c r="K14" s="166"/>
      <c r="M14" s="8"/>
      <c r="S14" s="8"/>
      <c r="T14" s="8"/>
    </row>
    <row r="15" spans="1:20">
      <c r="A15" s="158" t="s">
        <v>44</v>
      </c>
      <c r="B15" s="320">
        <f>SUM(C15+D15)</f>
        <v>3336000</v>
      </c>
      <c r="C15" s="320">
        <v>1336000</v>
      </c>
      <c r="D15" s="159">
        <f t="shared" si="1"/>
        <v>2000000</v>
      </c>
      <c r="E15" s="160">
        <f>SUM(F15+G15)</f>
        <v>0</v>
      </c>
      <c r="F15" s="160"/>
      <c r="G15" s="161"/>
      <c r="H15" s="321">
        <v>0</v>
      </c>
      <c r="I15" s="215">
        <v>0</v>
      </c>
      <c r="J15" s="161">
        <v>2000000</v>
      </c>
      <c r="K15" s="166"/>
      <c r="M15" s="8"/>
      <c r="S15" s="8"/>
      <c r="T15" s="8"/>
    </row>
    <row r="16" spans="1:20" ht="15.75" thickBot="1">
      <c r="A16" s="323" t="s">
        <v>182</v>
      </c>
      <c r="B16" s="324">
        <f t="shared" ref="B16:J16" si="3">SUM(B9:B15)</f>
        <v>65908100</v>
      </c>
      <c r="C16" s="324">
        <f t="shared" si="3"/>
        <v>46108100</v>
      </c>
      <c r="D16" s="325">
        <f t="shared" si="3"/>
        <v>19800000</v>
      </c>
      <c r="E16" s="326">
        <f t="shared" si="3"/>
        <v>12000000</v>
      </c>
      <c r="F16" s="326">
        <f t="shared" si="3"/>
        <v>2000000</v>
      </c>
      <c r="G16" s="326">
        <f t="shared" si="3"/>
        <v>10000000</v>
      </c>
      <c r="H16" s="327">
        <f t="shared" si="3"/>
        <v>0</v>
      </c>
      <c r="I16" s="327">
        <f t="shared" si="3"/>
        <v>0</v>
      </c>
      <c r="J16" s="327">
        <f t="shared" si="3"/>
        <v>7800000</v>
      </c>
      <c r="K16" s="328"/>
      <c r="M16" s="8"/>
      <c r="S16" s="8"/>
      <c r="T16" s="8"/>
    </row>
    <row r="17" spans="1:20" ht="15.75" customHeight="1" thickTop="1">
      <c r="A17" s="299"/>
      <c r="B17" s="299"/>
      <c r="C17" s="299"/>
      <c r="D17" s="300"/>
      <c r="E17" s="300"/>
      <c r="F17" s="300"/>
      <c r="G17" s="300"/>
      <c r="H17" s="300"/>
      <c r="I17" s="300"/>
      <c r="J17" s="301"/>
      <c r="K17" s="302"/>
      <c r="M17" s="8"/>
      <c r="S17" s="8"/>
      <c r="T17" s="8"/>
    </row>
    <row r="18" spans="1:20" ht="16.5" thickBot="1">
      <c r="A18" s="329" t="s">
        <v>147</v>
      </c>
      <c r="B18" s="330"/>
      <c r="C18" s="330"/>
      <c r="D18" s="84"/>
      <c r="E18" s="84"/>
      <c r="F18" s="84"/>
      <c r="G18" s="84"/>
      <c r="H18" s="84"/>
      <c r="I18" s="84"/>
      <c r="J18" s="84"/>
      <c r="K18" s="84"/>
      <c r="M18" s="8"/>
      <c r="S18" s="8"/>
      <c r="T18" s="8"/>
    </row>
    <row r="19" spans="1:20" ht="30">
      <c r="A19" s="331" t="s">
        <v>186</v>
      </c>
      <c r="B19" s="332">
        <f t="shared" ref="B19:B23" si="4">SUM(C19+D19)</f>
        <v>90000</v>
      </c>
      <c r="C19" s="332"/>
      <c r="D19" s="333">
        <f>SUM(E19+H19+I19+J19)</f>
        <v>90000</v>
      </c>
      <c r="E19" s="334">
        <f t="shared" ref="E19:E23" si="5">SUM(F19+G19)</f>
        <v>0</v>
      </c>
      <c r="F19" s="334"/>
      <c r="G19" s="334"/>
      <c r="H19" s="334"/>
      <c r="I19" s="334">
        <f>ROUND((F19*0.02),0)</f>
        <v>0</v>
      </c>
      <c r="J19" s="335">
        <v>90000</v>
      </c>
      <c r="K19" s="336" t="s">
        <v>214</v>
      </c>
      <c r="M19" s="8"/>
      <c r="S19" s="8"/>
      <c r="T19" s="8"/>
    </row>
    <row r="20" spans="1:20" ht="15.75" thickBot="1">
      <c r="A20" s="187" t="s">
        <v>215</v>
      </c>
      <c r="B20" s="337">
        <f t="shared" si="4"/>
        <v>20000</v>
      </c>
      <c r="C20" s="337"/>
      <c r="D20" s="188">
        <f>SUM(E20+H20+I20+J20)</f>
        <v>20000</v>
      </c>
      <c r="E20" s="189">
        <f t="shared" si="5"/>
        <v>0</v>
      </c>
      <c r="F20" s="189"/>
      <c r="G20" s="189"/>
      <c r="H20" s="189"/>
      <c r="I20" s="189"/>
      <c r="J20" s="190">
        <v>20000</v>
      </c>
      <c r="K20" s="192" t="s">
        <v>216</v>
      </c>
      <c r="M20" s="8"/>
      <c r="S20" s="8"/>
      <c r="T20" s="8"/>
    </row>
    <row r="21" spans="1:20" ht="15.75" thickBot="1">
      <c r="A21" s="338" t="s">
        <v>148</v>
      </c>
      <c r="B21" s="339">
        <f t="shared" si="4"/>
        <v>710000</v>
      </c>
      <c r="C21" s="339"/>
      <c r="D21" s="333">
        <f>SUM(E21+H21+I21+J21)</f>
        <v>710000</v>
      </c>
      <c r="E21" s="334">
        <f t="shared" si="5"/>
        <v>230000</v>
      </c>
      <c r="F21" s="334"/>
      <c r="G21" s="334">
        <v>230000</v>
      </c>
      <c r="H21" s="334">
        <v>39000</v>
      </c>
      <c r="I21" s="334">
        <v>0</v>
      </c>
      <c r="J21" s="335">
        <v>441000</v>
      </c>
      <c r="K21" s="340" t="s">
        <v>217</v>
      </c>
      <c r="M21" s="8"/>
      <c r="S21" s="8"/>
      <c r="T21" s="8"/>
    </row>
    <row r="22" spans="1:20" ht="27" thickBot="1">
      <c r="A22" s="341" t="s">
        <v>218</v>
      </c>
      <c r="B22" s="342">
        <f t="shared" si="4"/>
        <v>440000</v>
      </c>
      <c r="C22" s="342"/>
      <c r="D22" s="193">
        <f>SUM(E22+H22+I22+J22)</f>
        <v>440000</v>
      </c>
      <c r="E22" s="189">
        <f t="shared" si="5"/>
        <v>148000</v>
      </c>
      <c r="F22" s="189"/>
      <c r="G22" s="189">
        <v>148000</v>
      </c>
      <c r="H22" s="189">
        <v>0</v>
      </c>
      <c r="I22" s="189">
        <v>0</v>
      </c>
      <c r="J22" s="190">
        <v>292000</v>
      </c>
      <c r="K22" s="340" t="s">
        <v>217</v>
      </c>
      <c r="M22" s="8"/>
      <c r="S22" s="8"/>
      <c r="T22" s="8"/>
    </row>
    <row r="23" spans="1:20" ht="30">
      <c r="A23" s="100" t="s">
        <v>149</v>
      </c>
      <c r="B23" s="343">
        <f t="shared" si="4"/>
        <v>295000</v>
      </c>
      <c r="C23" s="343"/>
      <c r="D23" s="193">
        <f>SUM(E23+H23+I23+J23)</f>
        <v>295000</v>
      </c>
      <c r="E23" s="189">
        <f t="shared" si="5"/>
        <v>145000</v>
      </c>
      <c r="F23" s="189"/>
      <c r="G23" s="189">
        <v>145000</v>
      </c>
      <c r="H23" s="189">
        <v>0</v>
      </c>
      <c r="I23" s="189">
        <v>0</v>
      </c>
      <c r="J23" s="190">
        <v>150000</v>
      </c>
      <c r="K23" s="340" t="s">
        <v>217</v>
      </c>
      <c r="M23" s="8"/>
      <c r="S23" s="8"/>
      <c r="T23" s="8"/>
    </row>
    <row r="24" spans="1:20" ht="15.75" thickBot="1">
      <c r="A24" s="107" t="s">
        <v>150</v>
      </c>
      <c r="B24" s="344">
        <f t="shared" ref="B24:C24" si="6">SUM(B19:B23)</f>
        <v>1555000</v>
      </c>
      <c r="C24" s="344">
        <f t="shared" si="6"/>
        <v>0</v>
      </c>
      <c r="D24" s="203">
        <f t="shared" ref="D24:J24" si="7">SUM(D19:D23)</f>
        <v>1555000</v>
      </c>
      <c r="E24" s="204">
        <f t="shared" si="7"/>
        <v>523000</v>
      </c>
      <c r="F24" s="204">
        <f t="shared" si="7"/>
        <v>0</v>
      </c>
      <c r="G24" s="204">
        <f t="shared" si="7"/>
        <v>523000</v>
      </c>
      <c r="H24" s="204">
        <f t="shared" si="7"/>
        <v>39000</v>
      </c>
      <c r="I24" s="204">
        <f t="shared" si="7"/>
        <v>0</v>
      </c>
      <c r="J24" s="204">
        <f t="shared" si="7"/>
        <v>993000</v>
      </c>
      <c r="K24" s="206"/>
      <c r="M24" s="8"/>
      <c r="S24" s="8"/>
      <c r="T24" s="8"/>
    </row>
    <row r="25" spans="1:20" ht="15.75" thickBot="1">
      <c r="A25" s="86"/>
      <c r="B25" s="345"/>
      <c r="C25" s="345"/>
      <c r="D25" s="346"/>
      <c r="E25" s="346"/>
      <c r="F25" s="346"/>
      <c r="G25" s="346"/>
      <c r="H25" s="346"/>
      <c r="I25" s="346"/>
      <c r="J25" s="346"/>
      <c r="K25" s="84"/>
      <c r="M25" s="8"/>
      <c r="S25" s="8"/>
      <c r="T25" s="8"/>
    </row>
    <row r="26" spans="1:20" ht="15.75" thickBot="1">
      <c r="A26" s="347" t="s">
        <v>150</v>
      </c>
      <c r="B26" s="348">
        <f t="shared" ref="B26:C26" si="8">B16+B24</f>
        <v>67463100</v>
      </c>
      <c r="C26" s="348">
        <f t="shared" si="8"/>
        <v>46108100</v>
      </c>
      <c r="D26" s="349">
        <f>SUM(E26+H26+I26+J26)</f>
        <v>21355000</v>
      </c>
      <c r="E26" s="297">
        <f>SUM(F26+G26)</f>
        <v>12523000</v>
      </c>
      <c r="F26" s="297">
        <f>F16+F24</f>
        <v>2000000</v>
      </c>
      <c r="G26" s="297">
        <f>G16+G24</f>
        <v>10523000</v>
      </c>
      <c r="H26" s="297">
        <f>H16+H24</f>
        <v>39000</v>
      </c>
      <c r="I26" s="297">
        <f>I16+I24</f>
        <v>0</v>
      </c>
      <c r="J26" s="297">
        <f>J16+J24</f>
        <v>8793000</v>
      </c>
      <c r="K26" s="350"/>
      <c r="M26" s="8"/>
      <c r="S26" s="8"/>
      <c r="T26" s="8"/>
    </row>
    <row r="27" spans="1:20">
      <c r="M27" s="8"/>
      <c r="S27" s="8"/>
      <c r="T27" s="8"/>
    </row>
    <row r="28" spans="1:20">
      <c r="M28" s="8"/>
      <c r="S28" s="8"/>
      <c r="T28" s="8"/>
    </row>
    <row r="29" spans="1:20">
      <c r="M29" s="8"/>
      <c r="S29" s="8"/>
      <c r="T29" s="8"/>
    </row>
    <row r="30" spans="1:20">
      <c r="M30" s="8"/>
      <c r="S30" s="8"/>
      <c r="T30" s="8"/>
    </row>
    <row r="31" spans="1:20">
      <c r="M31" s="8"/>
      <c r="S31" s="8"/>
      <c r="T31" s="8"/>
    </row>
    <row r="32" spans="1:20">
      <c r="M32" s="8"/>
      <c r="S32" s="8"/>
      <c r="T32" s="8"/>
    </row>
    <row r="33" spans="13:20">
      <c r="M33" s="8"/>
      <c r="S33" s="8"/>
      <c r="T33" s="8"/>
    </row>
    <row r="34" spans="13:20">
      <c r="M34" s="8"/>
      <c r="S34" s="8"/>
      <c r="T34" s="8"/>
    </row>
    <row r="35" spans="13:20">
      <c r="M35" s="8"/>
      <c r="S35" s="8"/>
      <c r="T35" s="8"/>
    </row>
    <row r="36" spans="13:20">
      <c r="M36" s="8"/>
      <c r="S36" s="8"/>
      <c r="T36" s="8"/>
    </row>
    <row r="37" spans="13:20">
      <c r="M37" s="8"/>
      <c r="S37" s="8"/>
      <c r="T37" s="8"/>
    </row>
    <row r="38" spans="13:20">
      <c r="M38" s="8"/>
      <c r="S38" s="8"/>
      <c r="T38" s="8"/>
    </row>
    <row r="39" spans="13:20">
      <c r="M39" s="8"/>
      <c r="S39" s="8"/>
      <c r="T39" s="8"/>
    </row>
    <row r="40" spans="13:20">
      <c r="M40" s="8"/>
      <c r="S40" s="8"/>
      <c r="T40" s="8"/>
    </row>
    <row r="41" spans="13:20">
      <c r="M41" s="8"/>
      <c r="S41" s="8"/>
      <c r="T41" s="8"/>
    </row>
    <row r="42" spans="13:20">
      <c r="M42" s="8"/>
      <c r="S42" s="8"/>
      <c r="T42" s="8"/>
    </row>
    <row r="43" spans="13:20">
      <c r="M43" s="8"/>
      <c r="S43" s="8"/>
      <c r="T43" s="8"/>
    </row>
    <row r="44" spans="13:20">
      <c r="M44" s="8"/>
      <c r="S44" s="8"/>
      <c r="T44" s="8"/>
    </row>
    <row r="45" spans="13:20">
      <c r="M45" s="8"/>
      <c r="S45" s="8"/>
      <c r="T45" s="8"/>
    </row>
    <row r="46" spans="13:20">
      <c r="M46" s="8"/>
      <c r="S46" s="8"/>
      <c r="T46" s="8"/>
    </row>
    <row r="47" spans="13:20">
      <c r="M47" s="8"/>
      <c r="S47" s="8"/>
      <c r="T47" s="8"/>
    </row>
    <row r="48" spans="13:20" ht="15.75" customHeight="1">
      <c r="M48" s="8"/>
      <c r="S48" s="8"/>
      <c r="T48" s="8"/>
    </row>
    <row r="49" spans="13:20" ht="24" customHeight="1">
      <c r="M49" s="8"/>
      <c r="S49" s="8"/>
      <c r="T49" s="8"/>
    </row>
    <row r="50" spans="13:20" ht="15.75" customHeight="1">
      <c r="M50" s="8"/>
      <c r="S50" s="8"/>
      <c r="T50" s="8"/>
    </row>
    <row r="51" spans="13:20">
      <c r="M51" s="8"/>
      <c r="S51" s="8"/>
      <c r="T51" s="8"/>
    </row>
    <row r="52" spans="13:20">
      <c r="M52" s="8"/>
      <c r="S52" s="8"/>
      <c r="T52" s="8"/>
    </row>
  </sheetData>
  <mergeCells count="5">
    <mergeCell ref="J5:J6"/>
    <mergeCell ref="B4:B6"/>
    <mergeCell ref="C4:C6"/>
    <mergeCell ref="E5:E6"/>
    <mergeCell ref="F5:G5"/>
  </mergeCells>
  <pageMargins left="0.70866141732283472" right="0.70866141732283472" top="0.78740157480314965" bottom="0.78740157480314965" header="0.31496062992125984" footer="0.31496062992125984"/>
  <pageSetup paperSize="9" scale="71" orientation="landscape" r:id="rId1"/>
  <headerFooter>
    <oddHeader>&amp;RKapitola C.VI
Tabulka č. 1b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workbookViewId="0">
      <selection activeCell="A30" sqref="A30"/>
    </sheetView>
  </sheetViews>
  <sheetFormatPr defaultRowHeight="15"/>
  <cols>
    <col min="1" max="1" width="7.7109375" customWidth="1"/>
    <col min="2" max="2" width="45.42578125" customWidth="1"/>
    <col min="3" max="3" width="10.7109375" customWidth="1"/>
    <col min="4" max="4" width="12.28515625" customWidth="1"/>
    <col min="5" max="6" width="11.28515625" customWidth="1"/>
    <col min="7" max="7" width="11.28515625" bestFit="1" customWidth="1"/>
    <col min="8" max="8" width="12.28515625" customWidth="1"/>
    <col min="9" max="9" width="12.42578125" customWidth="1"/>
    <col min="10" max="10" width="11.28515625" bestFit="1" customWidth="1"/>
    <col min="11" max="11" width="11.140625" bestFit="1" customWidth="1"/>
    <col min="12" max="12" width="13.28515625" customWidth="1"/>
    <col min="14" max="14" width="10.28515625" bestFit="1" customWidth="1"/>
    <col min="256" max="256" width="3" customWidth="1"/>
    <col min="257" max="257" width="7.7109375" customWidth="1"/>
    <col min="258" max="258" width="11.85546875" customWidth="1"/>
    <col min="259" max="259" width="3.5703125" customWidth="1"/>
    <col min="260" max="260" width="12.28515625" customWidth="1"/>
    <col min="261" max="262" width="11.28515625" customWidth="1"/>
    <col min="263" max="263" width="11.28515625" bestFit="1" customWidth="1"/>
    <col min="264" max="264" width="10.7109375" customWidth="1"/>
    <col min="265" max="265" width="12.42578125" customWidth="1"/>
    <col min="266" max="266" width="11.28515625" bestFit="1" customWidth="1"/>
    <col min="267" max="267" width="10.42578125" customWidth="1"/>
    <col min="268" max="268" width="13.28515625" customWidth="1"/>
    <col min="270" max="270" width="10.28515625" bestFit="1" customWidth="1"/>
    <col min="512" max="512" width="3" customWidth="1"/>
    <col min="513" max="513" width="7.7109375" customWidth="1"/>
    <col min="514" max="514" width="11.85546875" customWidth="1"/>
    <col min="515" max="515" width="3.5703125" customWidth="1"/>
    <col min="516" max="516" width="12.28515625" customWidth="1"/>
    <col min="517" max="518" width="11.28515625" customWidth="1"/>
    <col min="519" max="519" width="11.28515625" bestFit="1" customWidth="1"/>
    <col min="520" max="520" width="10.7109375" customWidth="1"/>
    <col min="521" max="521" width="12.42578125" customWidth="1"/>
    <col min="522" max="522" width="11.28515625" bestFit="1" customWidth="1"/>
    <col min="523" max="523" width="10.42578125" customWidth="1"/>
    <col min="524" max="524" width="13.28515625" customWidth="1"/>
    <col min="526" max="526" width="10.28515625" bestFit="1" customWidth="1"/>
    <col min="768" max="768" width="3" customWidth="1"/>
    <col min="769" max="769" width="7.7109375" customWidth="1"/>
    <col min="770" max="770" width="11.85546875" customWidth="1"/>
    <col min="771" max="771" width="3.5703125" customWidth="1"/>
    <col min="772" max="772" width="12.28515625" customWidth="1"/>
    <col min="773" max="774" width="11.28515625" customWidth="1"/>
    <col min="775" max="775" width="11.28515625" bestFit="1" customWidth="1"/>
    <col min="776" max="776" width="10.7109375" customWidth="1"/>
    <col min="777" max="777" width="12.42578125" customWidth="1"/>
    <col min="778" max="778" width="11.28515625" bestFit="1" customWidth="1"/>
    <col min="779" max="779" width="10.42578125" customWidth="1"/>
    <col min="780" max="780" width="13.28515625" customWidth="1"/>
    <col min="782" max="782" width="10.28515625" bestFit="1" customWidth="1"/>
    <col min="1024" max="1024" width="3" customWidth="1"/>
    <col min="1025" max="1025" width="7.7109375" customWidth="1"/>
    <col min="1026" max="1026" width="11.85546875" customWidth="1"/>
    <col min="1027" max="1027" width="3.5703125" customWidth="1"/>
    <col min="1028" max="1028" width="12.28515625" customWidth="1"/>
    <col min="1029" max="1030" width="11.28515625" customWidth="1"/>
    <col min="1031" max="1031" width="11.28515625" bestFit="1" customWidth="1"/>
    <col min="1032" max="1032" width="10.7109375" customWidth="1"/>
    <col min="1033" max="1033" width="12.42578125" customWidth="1"/>
    <col min="1034" max="1034" width="11.28515625" bestFit="1" customWidth="1"/>
    <col min="1035" max="1035" width="10.42578125" customWidth="1"/>
    <col min="1036" max="1036" width="13.28515625" customWidth="1"/>
    <col min="1038" max="1038" width="10.28515625" bestFit="1" customWidth="1"/>
    <col min="1280" max="1280" width="3" customWidth="1"/>
    <col min="1281" max="1281" width="7.7109375" customWidth="1"/>
    <col min="1282" max="1282" width="11.85546875" customWidth="1"/>
    <col min="1283" max="1283" width="3.5703125" customWidth="1"/>
    <col min="1284" max="1284" width="12.28515625" customWidth="1"/>
    <col min="1285" max="1286" width="11.28515625" customWidth="1"/>
    <col min="1287" max="1287" width="11.28515625" bestFit="1" customWidth="1"/>
    <col min="1288" max="1288" width="10.7109375" customWidth="1"/>
    <col min="1289" max="1289" width="12.42578125" customWidth="1"/>
    <col min="1290" max="1290" width="11.28515625" bestFit="1" customWidth="1"/>
    <col min="1291" max="1291" width="10.42578125" customWidth="1"/>
    <col min="1292" max="1292" width="13.28515625" customWidth="1"/>
    <col min="1294" max="1294" width="10.28515625" bestFit="1" customWidth="1"/>
    <col min="1536" max="1536" width="3" customWidth="1"/>
    <col min="1537" max="1537" width="7.7109375" customWidth="1"/>
    <col min="1538" max="1538" width="11.85546875" customWidth="1"/>
    <col min="1539" max="1539" width="3.5703125" customWidth="1"/>
    <col min="1540" max="1540" width="12.28515625" customWidth="1"/>
    <col min="1541" max="1542" width="11.28515625" customWidth="1"/>
    <col min="1543" max="1543" width="11.28515625" bestFit="1" customWidth="1"/>
    <col min="1544" max="1544" width="10.7109375" customWidth="1"/>
    <col min="1545" max="1545" width="12.42578125" customWidth="1"/>
    <col min="1546" max="1546" width="11.28515625" bestFit="1" customWidth="1"/>
    <col min="1547" max="1547" width="10.42578125" customWidth="1"/>
    <col min="1548" max="1548" width="13.28515625" customWidth="1"/>
    <col min="1550" max="1550" width="10.28515625" bestFit="1" customWidth="1"/>
    <col min="1792" max="1792" width="3" customWidth="1"/>
    <col min="1793" max="1793" width="7.7109375" customWidth="1"/>
    <col min="1794" max="1794" width="11.85546875" customWidth="1"/>
    <col min="1795" max="1795" width="3.5703125" customWidth="1"/>
    <col min="1796" max="1796" width="12.28515625" customWidth="1"/>
    <col min="1797" max="1798" width="11.28515625" customWidth="1"/>
    <col min="1799" max="1799" width="11.28515625" bestFit="1" customWidth="1"/>
    <col min="1800" max="1800" width="10.7109375" customWidth="1"/>
    <col min="1801" max="1801" width="12.42578125" customWidth="1"/>
    <col min="1802" max="1802" width="11.28515625" bestFit="1" customWidth="1"/>
    <col min="1803" max="1803" width="10.42578125" customWidth="1"/>
    <col min="1804" max="1804" width="13.28515625" customWidth="1"/>
    <col min="1806" max="1806" width="10.28515625" bestFit="1" customWidth="1"/>
    <col min="2048" max="2048" width="3" customWidth="1"/>
    <col min="2049" max="2049" width="7.7109375" customWidth="1"/>
    <col min="2050" max="2050" width="11.85546875" customWidth="1"/>
    <col min="2051" max="2051" width="3.5703125" customWidth="1"/>
    <col min="2052" max="2052" width="12.28515625" customWidth="1"/>
    <col min="2053" max="2054" width="11.28515625" customWidth="1"/>
    <col min="2055" max="2055" width="11.28515625" bestFit="1" customWidth="1"/>
    <col min="2056" max="2056" width="10.7109375" customWidth="1"/>
    <col min="2057" max="2057" width="12.42578125" customWidth="1"/>
    <col min="2058" max="2058" width="11.28515625" bestFit="1" customWidth="1"/>
    <col min="2059" max="2059" width="10.42578125" customWidth="1"/>
    <col min="2060" max="2060" width="13.28515625" customWidth="1"/>
    <col min="2062" max="2062" width="10.28515625" bestFit="1" customWidth="1"/>
    <col min="2304" max="2304" width="3" customWidth="1"/>
    <col min="2305" max="2305" width="7.7109375" customWidth="1"/>
    <col min="2306" max="2306" width="11.85546875" customWidth="1"/>
    <col min="2307" max="2307" width="3.5703125" customWidth="1"/>
    <col min="2308" max="2308" width="12.28515625" customWidth="1"/>
    <col min="2309" max="2310" width="11.28515625" customWidth="1"/>
    <col min="2311" max="2311" width="11.28515625" bestFit="1" customWidth="1"/>
    <col min="2312" max="2312" width="10.7109375" customWidth="1"/>
    <col min="2313" max="2313" width="12.42578125" customWidth="1"/>
    <col min="2314" max="2314" width="11.28515625" bestFit="1" customWidth="1"/>
    <col min="2315" max="2315" width="10.42578125" customWidth="1"/>
    <col min="2316" max="2316" width="13.28515625" customWidth="1"/>
    <col min="2318" max="2318" width="10.28515625" bestFit="1" customWidth="1"/>
    <col min="2560" max="2560" width="3" customWidth="1"/>
    <col min="2561" max="2561" width="7.7109375" customWidth="1"/>
    <col min="2562" max="2562" width="11.85546875" customWidth="1"/>
    <col min="2563" max="2563" width="3.5703125" customWidth="1"/>
    <col min="2564" max="2564" width="12.28515625" customWidth="1"/>
    <col min="2565" max="2566" width="11.28515625" customWidth="1"/>
    <col min="2567" max="2567" width="11.28515625" bestFit="1" customWidth="1"/>
    <col min="2568" max="2568" width="10.7109375" customWidth="1"/>
    <col min="2569" max="2569" width="12.42578125" customWidth="1"/>
    <col min="2570" max="2570" width="11.28515625" bestFit="1" customWidth="1"/>
    <col min="2571" max="2571" width="10.42578125" customWidth="1"/>
    <col min="2572" max="2572" width="13.28515625" customWidth="1"/>
    <col min="2574" max="2574" width="10.28515625" bestFit="1" customWidth="1"/>
    <col min="2816" max="2816" width="3" customWidth="1"/>
    <col min="2817" max="2817" width="7.7109375" customWidth="1"/>
    <col min="2818" max="2818" width="11.85546875" customWidth="1"/>
    <col min="2819" max="2819" width="3.5703125" customWidth="1"/>
    <col min="2820" max="2820" width="12.28515625" customWidth="1"/>
    <col min="2821" max="2822" width="11.28515625" customWidth="1"/>
    <col min="2823" max="2823" width="11.28515625" bestFit="1" customWidth="1"/>
    <col min="2824" max="2824" width="10.7109375" customWidth="1"/>
    <col min="2825" max="2825" width="12.42578125" customWidth="1"/>
    <col min="2826" max="2826" width="11.28515625" bestFit="1" customWidth="1"/>
    <col min="2827" max="2827" width="10.42578125" customWidth="1"/>
    <col min="2828" max="2828" width="13.28515625" customWidth="1"/>
    <col min="2830" max="2830" width="10.28515625" bestFit="1" customWidth="1"/>
    <col min="3072" max="3072" width="3" customWidth="1"/>
    <col min="3073" max="3073" width="7.7109375" customWidth="1"/>
    <col min="3074" max="3074" width="11.85546875" customWidth="1"/>
    <col min="3075" max="3075" width="3.5703125" customWidth="1"/>
    <col min="3076" max="3076" width="12.28515625" customWidth="1"/>
    <col min="3077" max="3078" width="11.28515625" customWidth="1"/>
    <col min="3079" max="3079" width="11.28515625" bestFit="1" customWidth="1"/>
    <col min="3080" max="3080" width="10.7109375" customWidth="1"/>
    <col min="3081" max="3081" width="12.42578125" customWidth="1"/>
    <col min="3082" max="3082" width="11.28515625" bestFit="1" customWidth="1"/>
    <col min="3083" max="3083" width="10.42578125" customWidth="1"/>
    <col min="3084" max="3084" width="13.28515625" customWidth="1"/>
    <col min="3086" max="3086" width="10.28515625" bestFit="1" customWidth="1"/>
    <col min="3328" max="3328" width="3" customWidth="1"/>
    <col min="3329" max="3329" width="7.7109375" customWidth="1"/>
    <col min="3330" max="3330" width="11.85546875" customWidth="1"/>
    <col min="3331" max="3331" width="3.5703125" customWidth="1"/>
    <col min="3332" max="3332" width="12.28515625" customWidth="1"/>
    <col min="3333" max="3334" width="11.28515625" customWidth="1"/>
    <col min="3335" max="3335" width="11.28515625" bestFit="1" customWidth="1"/>
    <col min="3336" max="3336" width="10.7109375" customWidth="1"/>
    <col min="3337" max="3337" width="12.42578125" customWidth="1"/>
    <col min="3338" max="3338" width="11.28515625" bestFit="1" customWidth="1"/>
    <col min="3339" max="3339" width="10.42578125" customWidth="1"/>
    <col min="3340" max="3340" width="13.28515625" customWidth="1"/>
    <col min="3342" max="3342" width="10.28515625" bestFit="1" customWidth="1"/>
    <col min="3584" max="3584" width="3" customWidth="1"/>
    <col min="3585" max="3585" width="7.7109375" customWidth="1"/>
    <col min="3586" max="3586" width="11.85546875" customWidth="1"/>
    <col min="3587" max="3587" width="3.5703125" customWidth="1"/>
    <col min="3588" max="3588" width="12.28515625" customWidth="1"/>
    <col min="3589" max="3590" width="11.28515625" customWidth="1"/>
    <col min="3591" max="3591" width="11.28515625" bestFit="1" customWidth="1"/>
    <col min="3592" max="3592" width="10.7109375" customWidth="1"/>
    <col min="3593" max="3593" width="12.42578125" customWidth="1"/>
    <col min="3594" max="3594" width="11.28515625" bestFit="1" customWidth="1"/>
    <col min="3595" max="3595" width="10.42578125" customWidth="1"/>
    <col min="3596" max="3596" width="13.28515625" customWidth="1"/>
    <col min="3598" max="3598" width="10.28515625" bestFit="1" customWidth="1"/>
    <col min="3840" max="3840" width="3" customWidth="1"/>
    <col min="3841" max="3841" width="7.7109375" customWidth="1"/>
    <col min="3842" max="3842" width="11.85546875" customWidth="1"/>
    <col min="3843" max="3843" width="3.5703125" customWidth="1"/>
    <col min="3844" max="3844" width="12.28515625" customWidth="1"/>
    <col min="3845" max="3846" width="11.28515625" customWidth="1"/>
    <col min="3847" max="3847" width="11.28515625" bestFit="1" customWidth="1"/>
    <col min="3848" max="3848" width="10.7109375" customWidth="1"/>
    <col min="3849" max="3849" width="12.42578125" customWidth="1"/>
    <col min="3850" max="3850" width="11.28515625" bestFit="1" customWidth="1"/>
    <col min="3851" max="3851" width="10.42578125" customWidth="1"/>
    <col min="3852" max="3852" width="13.28515625" customWidth="1"/>
    <col min="3854" max="3854" width="10.28515625" bestFit="1" customWidth="1"/>
    <col min="4096" max="4096" width="3" customWidth="1"/>
    <col min="4097" max="4097" width="7.7109375" customWidth="1"/>
    <col min="4098" max="4098" width="11.85546875" customWidth="1"/>
    <col min="4099" max="4099" width="3.5703125" customWidth="1"/>
    <col min="4100" max="4100" width="12.28515625" customWidth="1"/>
    <col min="4101" max="4102" width="11.28515625" customWidth="1"/>
    <col min="4103" max="4103" width="11.28515625" bestFit="1" customWidth="1"/>
    <col min="4104" max="4104" width="10.7109375" customWidth="1"/>
    <col min="4105" max="4105" width="12.42578125" customWidth="1"/>
    <col min="4106" max="4106" width="11.28515625" bestFit="1" customWidth="1"/>
    <col min="4107" max="4107" width="10.42578125" customWidth="1"/>
    <col min="4108" max="4108" width="13.28515625" customWidth="1"/>
    <col min="4110" max="4110" width="10.28515625" bestFit="1" customWidth="1"/>
    <col min="4352" max="4352" width="3" customWidth="1"/>
    <col min="4353" max="4353" width="7.7109375" customWidth="1"/>
    <col min="4354" max="4354" width="11.85546875" customWidth="1"/>
    <col min="4355" max="4355" width="3.5703125" customWidth="1"/>
    <col min="4356" max="4356" width="12.28515625" customWidth="1"/>
    <col min="4357" max="4358" width="11.28515625" customWidth="1"/>
    <col min="4359" max="4359" width="11.28515625" bestFit="1" customWidth="1"/>
    <col min="4360" max="4360" width="10.7109375" customWidth="1"/>
    <col min="4361" max="4361" width="12.42578125" customWidth="1"/>
    <col min="4362" max="4362" width="11.28515625" bestFit="1" customWidth="1"/>
    <col min="4363" max="4363" width="10.42578125" customWidth="1"/>
    <col min="4364" max="4364" width="13.28515625" customWidth="1"/>
    <col min="4366" max="4366" width="10.28515625" bestFit="1" customWidth="1"/>
    <col min="4608" max="4608" width="3" customWidth="1"/>
    <col min="4609" max="4609" width="7.7109375" customWidth="1"/>
    <col min="4610" max="4610" width="11.85546875" customWidth="1"/>
    <col min="4611" max="4611" width="3.5703125" customWidth="1"/>
    <col min="4612" max="4612" width="12.28515625" customWidth="1"/>
    <col min="4613" max="4614" width="11.28515625" customWidth="1"/>
    <col min="4615" max="4615" width="11.28515625" bestFit="1" customWidth="1"/>
    <col min="4616" max="4616" width="10.7109375" customWidth="1"/>
    <col min="4617" max="4617" width="12.42578125" customWidth="1"/>
    <col min="4618" max="4618" width="11.28515625" bestFit="1" customWidth="1"/>
    <col min="4619" max="4619" width="10.42578125" customWidth="1"/>
    <col min="4620" max="4620" width="13.28515625" customWidth="1"/>
    <col min="4622" max="4622" width="10.28515625" bestFit="1" customWidth="1"/>
    <col min="4864" max="4864" width="3" customWidth="1"/>
    <col min="4865" max="4865" width="7.7109375" customWidth="1"/>
    <col min="4866" max="4866" width="11.85546875" customWidth="1"/>
    <col min="4867" max="4867" width="3.5703125" customWidth="1"/>
    <col min="4868" max="4868" width="12.28515625" customWidth="1"/>
    <col min="4869" max="4870" width="11.28515625" customWidth="1"/>
    <col min="4871" max="4871" width="11.28515625" bestFit="1" customWidth="1"/>
    <col min="4872" max="4872" width="10.7109375" customWidth="1"/>
    <col min="4873" max="4873" width="12.42578125" customWidth="1"/>
    <col min="4874" max="4874" width="11.28515625" bestFit="1" customWidth="1"/>
    <col min="4875" max="4875" width="10.42578125" customWidth="1"/>
    <col min="4876" max="4876" width="13.28515625" customWidth="1"/>
    <col min="4878" max="4878" width="10.28515625" bestFit="1" customWidth="1"/>
    <col min="5120" max="5120" width="3" customWidth="1"/>
    <col min="5121" max="5121" width="7.7109375" customWidth="1"/>
    <col min="5122" max="5122" width="11.85546875" customWidth="1"/>
    <col min="5123" max="5123" width="3.5703125" customWidth="1"/>
    <col min="5124" max="5124" width="12.28515625" customWidth="1"/>
    <col min="5125" max="5126" width="11.28515625" customWidth="1"/>
    <col min="5127" max="5127" width="11.28515625" bestFit="1" customWidth="1"/>
    <col min="5128" max="5128" width="10.7109375" customWidth="1"/>
    <col min="5129" max="5129" width="12.42578125" customWidth="1"/>
    <col min="5130" max="5130" width="11.28515625" bestFit="1" customWidth="1"/>
    <col min="5131" max="5131" width="10.42578125" customWidth="1"/>
    <col min="5132" max="5132" width="13.28515625" customWidth="1"/>
    <col min="5134" max="5134" width="10.28515625" bestFit="1" customWidth="1"/>
    <col min="5376" max="5376" width="3" customWidth="1"/>
    <col min="5377" max="5377" width="7.7109375" customWidth="1"/>
    <col min="5378" max="5378" width="11.85546875" customWidth="1"/>
    <col min="5379" max="5379" width="3.5703125" customWidth="1"/>
    <col min="5380" max="5380" width="12.28515625" customWidth="1"/>
    <col min="5381" max="5382" width="11.28515625" customWidth="1"/>
    <col min="5383" max="5383" width="11.28515625" bestFit="1" customWidth="1"/>
    <col min="5384" max="5384" width="10.7109375" customWidth="1"/>
    <col min="5385" max="5385" width="12.42578125" customWidth="1"/>
    <col min="5386" max="5386" width="11.28515625" bestFit="1" customWidth="1"/>
    <col min="5387" max="5387" width="10.42578125" customWidth="1"/>
    <col min="5388" max="5388" width="13.28515625" customWidth="1"/>
    <col min="5390" max="5390" width="10.28515625" bestFit="1" customWidth="1"/>
    <col min="5632" max="5632" width="3" customWidth="1"/>
    <col min="5633" max="5633" width="7.7109375" customWidth="1"/>
    <col min="5634" max="5634" width="11.85546875" customWidth="1"/>
    <col min="5635" max="5635" width="3.5703125" customWidth="1"/>
    <col min="5636" max="5636" width="12.28515625" customWidth="1"/>
    <col min="5637" max="5638" width="11.28515625" customWidth="1"/>
    <col min="5639" max="5639" width="11.28515625" bestFit="1" customWidth="1"/>
    <col min="5640" max="5640" width="10.7109375" customWidth="1"/>
    <col min="5641" max="5641" width="12.42578125" customWidth="1"/>
    <col min="5642" max="5642" width="11.28515625" bestFit="1" customWidth="1"/>
    <col min="5643" max="5643" width="10.42578125" customWidth="1"/>
    <col min="5644" max="5644" width="13.28515625" customWidth="1"/>
    <col min="5646" max="5646" width="10.28515625" bestFit="1" customWidth="1"/>
    <col min="5888" max="5888" width="3" customWidth="1"/>
    <col min="5889" max="5889" width="7.7109375" customWidth="1"/>
    <col min="5890" max="5890" width="11.85546875" customWidth="1"/>
    <col min="5891" max="5891" width="3.5703125" customWidth="1"/>
    <col min="5892" max="5892" width="12.28515625" customWidth="1"/>
    <col min="5893" max="5894" width="11.28515625" customWidth="1"/>
    <col min="5895" max="5895" width="11.28515625" bestFit="1" customWidth="1"/>
    <col min="5896" max="5896" width="10.7109375" customWidth="1"/>
    <col min="5897" max="5897" width="12.42578125" customWidth="1"/>
    <col min="5898" max="5898" width="11.28515625" bestFit="1" customWidth="1"/>
    <col min="5899" max="5899" width="10.42578125" customWidth="1"/>
    <col min="5900" max="5900" width="13.28515625" customWidth="1"/>
    <col min="5902" max="5902" width="10.28515625" bestFit="1" customWidth="1"/>
    <col min="6144" max="6144" width="3" customWidth="1"/>
    <col min="6145" max="6145" width="7.7109375" customWidth="1"/>
    <col min="6146" max="6146" width="11.85546875" customWidth="1"/>
    <col min="6147" max="6147" width="3.5703125" customWidth="1"/>
    <col min="6148" max="6148" width="12.28515625" customWidth="1"/>
    <col min="6149" max="6150" width="11.28515625" customWidth="1"/>
    <col min="6151" max="6151" width="11.28515625" bestFit="1" customWidth="1"/>
    <col min="6152" max="6152" width="10.7109375" customWidth="1"/>
    <col min="6153" max="6153" width="12.42578125" customWidth="1"/>
    <col min="6154" max="6154" width="11.28515625" bestFit="1" customWidth="1"/>
    <col min="6155" max="6155" width="10.42578125" customWidth="1"/>
    <col min="6156" max="6156" width="13.28515625" customWidth="1"/>
    <col min="6158" max="6158" width="10.28515625" bestFit="1" customWidth="1"/>
    <col min="6400" max="6400" width="3" customWidth="1"/>
    <col min="6401" max="6401" width="7.7109375" customWidth="1"/>
    <col min="6402" max="6402" width="11.85546875" customWidth="1"/>
    <col min="6403" max="6403" width="3.5703125" customWidth="1"/>
    <col min="6404" max="6404" width="12.28515625" customWidth="1"/>
    <col min="6405" max="6406" width="11.28515625" customWidth="1"/>
    <col min="6407" max="6407" width="11.28515625" bestFit="1" customWidth="1"/>
    <col min="6408" max="6408" width="10.7109375" customWidth="1"/>
    <col min="6409" max="6409" width="12.42578125" customWidth="1"/>
    <col min="6410" max="6410" width="11.28515625" bestFit="1" customWidth="1"/>
    <col min="6411" max="6411" width="10.42578125" customWidth="1"/>
    <col min="6412" max="6412" width="13.28515625" customWidth="1"/>
    <col min="6414" max="6414" width="10.28515625" bestFit="1" customWidth="1"/>
    <col min="6656" max="6656" width="3" customWidth="1"/>
    <col min="6657" max="6657" width="7.7109375" customWidth="1"/>
    <col min="6658" max="6658" width="11.85546875" customWidth="1"/>
    <col min="6659" max="6659" width="3.5703125" customWidth="1"/>
    <col min="6660" max="6660" width="12.28515625" customWidth="1"/>
    <col min="6661" max="6662" width="11.28515625" customWidth="1"/>
    <col min="6663" max="6663" width="11.28515625" bestFit="1" customWidth="1"/>
    <col min="6664" max="6664" width="10.7109375" customWidth="1"/>
    <col min="6665" max="6665" width="12.42578125" customWidth="1"/>
    <col min="6666" max="6666" width="11.28515625" bestFit="1" customWidth="1"/>
    <col min="6667" max="6667" width="10.42578125" customWidth="1"/>
    <col min="6668" max="6668" width="13.28515625" customWidth="1"/>
    <col min="6670" max="6670" width="10.28515625" bestFit="1" customWidth="1"/>
    <col min="6912" max="6912" width="3" customWidth="1"/>
    <col min="6913" max="6913" width="7.7109375" customWidth="1"/>
    <col min="6914" max="6914" width="11.85546875" customWidth="1"/>
    <col min="6915" max="6915" width="3.5703125" customWidth="1"/>
    <col min="6916" max="6916" width="12.28515625" customWidth="1"/>
    <col min="6917" max="6918" width="11.28515625" customWidth="1"/>
    <col min="6919" max="6919" width="11.28515625" bestFit="1" customWidth="1"/>
    <col min="6920" max="6920" width="10.7109375" customWidth="1"/>
    <col min="6921" max="6921" width="12.42578125" customWidth="1"/>
    <col min="6922" max="6922" width="11.28515625" bestFit="1" customWidth="1"/>
    <col min="6923" max="6923" width="10.42578125" customWidth="1"/>
    <col min="6924" max="6924" width="13.28515625" customWidth="1"/>
    <col min="6926" max="6926" width="10.28515625" bestFit="1" customWidth="1"/>
    <col min="7168" max="7168" width="3" customWidth="1"/>
    <col min="7169" max="7169" width="7.7109375" customWidth="1"/>
    <col min="7170" max="7170" width="11.85546875" customWidth="1"/>
    <col min="7171" max="7171" width="3.5703125" customWidth="1"/>
    <col min="7172" max="7172" width="12.28515625" customWidth="1"/>
    <col min="7173" max="7174" width="11.28515625" customWidth="1"/>
    <col min="7175" max="7175" width="11.28515625" bestFit="1" customWidth="1"/>
    <col min="7176" max="7176" width="10.7109375" customWidth="1"/>
    <col min="7177" max="7177" width="12.42578125" customWidth="1"/>
    <col min="7178" max="7178" width="11.28515625" bestFit="1" customWidth="1"/>
    <col min="7179" max="7179" width="10.42578125" customWidth="1"/>
    <col min="7180" max="7180" width="13.28515625" customWidth="1"/>
    <col min="7182" max="7182" width="10.28515625" bestFit="1" customWidth="1"/>
    <col min="7424" max="7424" width="3" customWidth="1"/>
    <col min="7425" max="7425" width="7.7109375" customWidth="1"/>
    <col min="7426" max="7426" width="11.85546875" customWidth="1"/>
    <col min="7427" max="7427" width="3.5703125" customWidth="1"/>
    <col min="7428" max="7428" width="12.28515625" customWidth="1"/>
    <col min="7429" max="7430" width="11.28515625" customWidth="1"/>
    <col min="7431" max="7431" width="11.28515625" bestFit="1" customWidth="1"/>
    <col min="7432" max="7432" width="10.7109375" customWidth="1"/>
    <col min="7433" max="7433" width="12.42578125" customWidth="1"/>
    <col min="7434" max="7434" width="11.28515625" bestFit="1" customWidth="1"/>
    <col min="7435" max="7435" width="10.42578125" customWidth="1"/>
    <col min="7436" max="7436" width="13.28515625" customWidth="1"/>
    <col min="7438" max="7438" width="10.28515625" bestFit="1" customWidth="1"/>
    <col min="7680" max="7680" width="3" customWidth="1"/>
    <col min="7681" max="7681" width="7.7109375" customWidth="1"/>
    <col min="7682" max="7682" width="11.85546875" customWidth="1"/>
    <col min="7683" max="7683" width="3.5703125" customWidth="1"/>
    <col min="7684" max="7684" width="12.28515625" customWidth="1"/>
    <col min="7685" max="7686" width="11.28515625" customWidth="1"/>
    <col min="7687" max="7687" width="11.28515625" bestFit="1" customWidth="1"/>
    <col min="7688" max="7688" width="10.7109375" customWidth="1"/>
    <col min="7689" max="7689" width="12.42578125" customWidth="1"/>
    <col min="7690" max="7690" width="11.28515625" bestFit="1" customWidth="1"/>
    <col min="7691" max="7691" width="10.42578125" customWidth="1"/>
    <col min="7692" max="7692" width="13.28515625" customWidth="1"/>
    <col min="7694" max="7694" width="10.28515625" bestFit="1" customWidth="1"/>
    <col min="7936" max="7936" width="3" customWidth="1"/>
    <col min="7937" max="7937" width="7.7109375" customWidth="1"/>
    <col min="7938" max="7938" width="11.85546875" customWidth="1"/>
    <col min="7939" max="7939" width="3.5703125" customWidth="1"/>
    <col min="7940" max="7940" width="12.28515625" customWidth="1"/>
    <col min="7941" max="7942" width="11.28515625" customWidth="1"/>
    <col min="7943" max="7943" width="11.28515625" bestFit="1" customWidth="1"/>
    <col min="7944" max="7944" width="10.7109375" customWidth="1"/>
    <col min="7945" max="7945" width="12.42578125" customWidth="1"/>
    <col min="7946" max="7946" width="11.28515625" bestFit="1" customWidth="1"/>
    <col min="7947" max="7947" width="10.42578125" customWidth="1"/>
    <col min="7948" max="7948" width="13.28515625" customWidth="1"/>
    <col min="7950" max="7950" width="10.28515625" bestFit="1" customWidth="1"/>
    <col min="8192" max="8192" width="3" customWidth="1"/>
    <col min="8193" max="8193" width="7.7109375" customWidth="1"/>
    <col min="8194" max="8194" width="11.85546875" customWidth="1"/>
    <col min="8195" max="8195" width="3.5703125" customWidth="1"/>
    <col min="8196" max="8196" width="12.28515625" customWidth="1"/>
    <col min="8197" max="8198" width="11.28515625" customWidth="1"/>
    <col min="8199" max="8199" width="11.28515625" bestFit="1" customWidth="1"/>
    <col min="8200" max="8200" width="10.7109375" customWidth="1"/>
    <col min="8201" max="8201" width="12.42578125" customWidth="1"/>
    <col min="8202" max="8202" width="11.28515625" bestFit="1" customWidth="1"/>
    <col min="8203" max="8203" width="10.42578125" customWidth="1"/>
    <col min="8204" max="8204" width="13.28515625" customWidth="1"/>
    <col min="8206" max="8206" width="10.28515625" bestFit="1" customWidth="1"/>
    <col min="8448" max="8448" width="3" customWidth="1"/>
    <col min="8449" max="8449" width="7.7109375" customWidth="1"/>
    <col min="8450" max="8450" width="11.85546875" customWidth="1"/>
    <col min="8451" max="8451" width="3.5703125" customWidth="1"/>
    <col min="8452" max="8452" width="12.28515625" customWidth="1"/>
    <col min="8453" max="8454" width="11.28515625" customWidth="1"/>
    <col min="8455" max="8455" width="11.28515625" bestFit="1" customWidth="1"/>
    <col min="8456" max="8456" width="10.7109375" customWidth="1"/>
    <col min="8457" max="8457" width="12.42578125" customWidth="1"/>
    <col min="8458" max="8458" width="11.28515625" bestFit="1" customWidth="1"/>
    <col min="8459" max="8459" width="10.42578125" customWidth="1"/>
    <col min="8460" max="8460" width="13.28515625" customWidth="1"/>
    <col min="8462" max="8462" width="10.28515625" bestFit="1" customWidth="1"/>
    <col min="8704" max="8704" width="3" customWidth="1"/>
    <col min="8705" max="8705" width="7.7109375" customWidth="1"/>
    <col min="8706" max="8706" width="11.85546875" customWidth="1"/>
    <col min="8707" max="8707" width="3.5703125" customWidth="1"/>
    <col min="8708" max="8708" width="12.28515625" customWidth="1"/>
    <col min="8709" max="8710" width="11.28515625" customWidth="1"/>
    <col min="8711" max="8711" width="11.28515625" bestFit="1" customWidth="1"/>
    <col min="8712" max="8712" width="10.7109375" customWidth="1"/>
    <col min="8713" max="8713" width="12.42578125" customWidth="1"/>
    <col min="8714" max="8714" width="11.28515625" bestFit="1" customWidth="1"/>
    <col min="8715" max="8715" width="10.42578125" customWidth="1"/>
    <col min="8716" max="8716" width="13.28515625" customWidth="1"/>
    <col min="8718" max="8718" width="10.28515625" bestFit="1" customWidth="1"/>
    <col min="8960" max="8960" width="3" customWidth="1"/>
    <col min="8961" max="8961" width="7.7109375" customWidth="1"/>
    <col min="8962" max="8962" width="11.85546875" customWidth="1"/>
    <col min="8963" max="8963" width="3.5703125" customWidth="1"/>
    <col min="8964" max="8964" width="12.28515625" customWidth="1"/>
    <col min="8965" max="8966" width="11.28515625" customWidth="1"/>
    <col min="8967" max="8967" width="11.28515625" bestFit="1" customWidth="1"/>
    <col min="8968" max="8968" width="10.7109375" customWidth="1"/>
    <col min="8969" max="8969" width="12.42578125" customWidth="1"/>
    <col min="8970" max="8970" width="11.28515625" bestFit="1" customWidth="1"/>
    <col min="8971" max="8971" width="10.42578125" customWidth="1"/>
    <col min="8972" max="8972" width="13.28515625" customWidth="1"/>
    <col min="8974" max="8974" width="10.28515625" bestFit="1" customWidth="1"/>
    <col min="9216" max="9216" width="3" customWidth="1"/>
    <col min="9217" max="9217" width="7.7109375" customWidth="1"/>
    <col min="9218" max="9218" width="11.85546875" customWidth="1"/>
    <col min="9219" max="9219" width="3.5703125" customWidth="1"/>
    <col min="9220" max="9220" width="12.28515625" customWidth="1"/>
    <col min="9221" max="9222" width="11.28515625" customWidth="1"/>
    <col min="9223" max="9223" width="11.28515625" bestFit="1" customWidth="1"/>
    <col min="9224" max="9224" width="10.7109375" customWidth="1"/>
    <col min="9225" max="9225" width="12.42578125" customWidth="1"/>
    <col min="9226" max="9226" width="11.28515625" bestFit="1" customWidth="1"/>
    <col min="9227" max="9227" width="10.42578125" customWidth="1"/>
    <col min="9228" max="9228" width="13.28515625" customWidth="1"/>
    <col min="9230" max="9230" width="10.28515625" bestFit="1" customWidth="1"/>
    <col min="9472" max="9472" width="3" customWidth="1"/>
    <col min="9473" max="9473" width="7.7109375" customWidth="1"/>
    <col min="9474" max="9474" width="11.85546875" customWidth="1"/>
    <col min="9475" max="9475" width="3.5703125" customWidth="1"/>
    <col min="9476" max="9476" width="12.28515625" customWidth="1"/>
    <col min="9477" max="9478" width="11.28515625" customWidth="1"/>
    <col min="9479" max="9479" width="11.28515625" bestFit="1" customWidth="1"/>
    <col min="9480" max="9480" width="10.7109375" customWidth="1"/>
    <col min="9481" max="9481" width="12.42578125" customWidth="1"/>
    <col min="9482" max="9482" width="11.28515625" bestFit="1" customWidth="1"/>
    <col min="9483" max="9483" width="10.42578125" customWidth="1"/>
    <col min="9484" max="9484" width="13.28515625" customWidth="1"/>
    <col min="9486" max="9486" width="10.28515625" bestFit="1" customWidth="1"/>
    <col min="9728" max="9728" width="3" customWidth="1"/>
    <col min="9729" max="9729" width="7.7109375" customWidth="1"/>
    <col min="9730" max="9730" width="11.85546875" customWidth="1"/>
    <col min="9731" max="9731" width="3.5703125" customWidth="1"/>
    <col min="9732" max="9732" width="12.28515625" customWidth="1"/>
    <col min="9733" max="9734" width="11.28515625" customWidth="1"/>
    <col min="9735" max="9735" width="11.28515625" bestFit="1" customWidth="1"/>
    <col min="9736" max="9736" width="10.7109375" customWidth="1"/>
    <col min="9737" max="9737" width="12.42578125" customWidth="1"/>
    <col min="9738" max="9738" width="11.28515625" bestFit="1" customWidth="1"/>
    <col min="9739" max="9739" width="10.42578125" customWidth="1"/>
    <col min="9740" max="9740" width="13.28515625" customWidth="1"/>
    <col min="9742" max="9742" width="10.28515625" bestFit="1" customWidth="1"/>
    <col min="9984" max="9984" width="3" customWidth="1"/>
    <col min="9985" max="9985" width="7.7109375" customWidth="1"/>
    <col min="9986" max="9986" width="11.85546875" customWidth="1"/>
    <col min="9987" max="9987" width="3.5703125" customWidth="1"/>
    <col min="9988" max="9988" width="12.28515625" customWidth="1"/>
    <col min="9989" max="9990" width="11.28515625" customWidth="1"/>
    <col min="9991" max="9991" width="11.28515625" bestFit="1" customWidth="1"/>
    <col min="9992" max="9992" width="10.7109375" customWidth="1"/>
    <col min="9993" max="9993" width="12.42578125" customWidth="1"/>
    <col min="9994" max="9994" width="11.28515625" bestFit="1" customWidth="1"/>
    <col min="9995" max="9995" width="10.42578125" customWidth="1"/>
    <col min="9996" max="9996" width="13.28515625" customWidth="1"/>
    <col min="9998" max="9998" width="10.28515625" bestFit="1" customWidth="1"/>
    <col min="10240" max="10240" width="3" customWidth="1"/>
    <col min="10241" max="10241" width="7.7109375" customWidth="1"/>
    <col min="10242" max="10242" width="11.85546875" customWidth="1"/>
    <col min="10243" max="10243" width="3.5703125" customWidth="1"/>
    <col min="10244" max="10244" width="12.28515625" customWidth="1"/>
    <col min="10245" max="10246" width="11.28515625" customWidth="1"/>
    <col min="10247" max="10247" width="11.28515625" bestFit="1" customWidth="1"/>
    <col min="10248" max="10248" width="10.7109375" customWidth="1"/>
    <col min="10249" max="10249" width="12.42578125" customWidth="1"/>
    <col min="10250" max="10250" width="11.28515625" bestFit="1" customWidth="1"/>
    <col min="10251" max="10251" width="10.42578125" customWidth="1"/>
    <col min="10252" max="10252" width="13.28515625" customWidth="1"/>
    <col min="10254" max="10254" width="10.28515625" bestFit="1" customWidth="1"/>
    <col min="10496" max="10496" width="3" customWidth="1"/>
    <col min="10497" max="10497" width="7.7109375" customWidth="1"/>
    <col min="10498" max="10498" width="11.85546875" customWidth="1"/>
    <col min="10499" max="10499" width="3.5703125" customWidth="1"/>
    <col min="10500" max="10500" width="12.28515625" customWidth="1"/>
    <col min="10501" max="10502" width="11.28515625" customWidth="1"/>
    <col min="10503" max="10503" width="11.28515625" bestFit="1" customWidth="1"/>
    <col min="10504" max="10504" width="10.7109375" customWidth="1"/>
    <col min="10505" max="10505" width="12.42578125" customWidth="1"/>
    <col min="10506" max="10506" width="11.28515625" bestFit="1" customWidth="1"/>
    <col min="10507" max="10507" width="10.42578125" customWidth="1"/>
    <col min="10508" max="10508" width="13.28515625" customWidth="1"/>
    <col min="10510" max="10510" width="10.28515625" bestFit="1" customWidth="1"/>
    <col min="10752" max="10752" width="3" customWidth="1"/>
    <col min="10753" max="10753" width="7.7109375" customWidth="1"/>
    <col min="10754" max="10754" width="11.85546875" customWidth="1"/>
    <col min="10755" max="10755" width="3.5703125" customWidth="1"/>
    <col min="10756" max="10756" width="12.28515625" customWidth="1"/>
    <col min="10757" max="10758" width="11.28515625" customWidth="1"/>
    <col min="10759" max="10759" width="11.28515625" bestFit="1" customWidth="1"/>
    <col min="10760" max="10760" width="10.7109375" customWidth="1"/>
    <col min="10761" max="10761" width="12.42578125" customWidth="1"/>
    <col min="10762" max="10762" width="11.28515625" bestFit="1" customWidth="1"/>
    <col min="10763" max="10763" width="10.42578125" customWidth="1"/>
    <col min="10764" max="10764" width="13.28515625" customWidth="1"/>
    <col min="10766" max="10766" width="10.28515625" bestFit="1" customWidth="1"/>
    <col min="11008" max="11008" width="3" customWidth="1"/>
    <col min="11009" max="11009" width="7.7109375" customWidth="1"/>
    <col min="11010" max="11010" width="11.85546875" customWidth="1"/>
    <col min="11011" max="11011" width="3.5703125" customWidth="1"/>
    <col min="11012" max="11012" width="12.28515625" customWidth="1"/>
    <col min="11013" max="11014" width="11.28515625" customWidth="1"/>
    <col min="11015" max="11015" width="11.28515625" bestFit="1" customWidth="1"/>
    <col min="11016" max="11016" width="10.7109375" customWidth="1"/>
    <col min="11017" max="11017" width="12.42578125" customWidth="1"/>
    <col min="11018" max="11018" width="11.28515625" bestFit="1" customWidth="1"/>
    <col min="11019" max="11019" width="10.42578125" customWidth="1"/>
    <col min="11020" max="11020" width="13.28515625" customWidth="1"/>
    <col min="11022" max="11022" width="10.28515625" bestFit="1" customWidth="1"/>
    <col min="11264" max="11264" width="3" customWidth="1"/>
    <col min="11265" max="11265" width="7.7109375" customWidth="1"/>
    <col min="11266" max="11266" width="11.85546875" customWidth="1"/>
    <col min="11267" max="11267" width="3.5703125" customWidth="1"/>
    <col min="11268" max="11268" width="12.28515625" customWidth="1"/>
    <col min="11269" max="11270" width="11.28515625" customWidth="1"/>
    <col min="11271" max="11271" width="11.28515625" bestFit="1" customWidth="1"/>
    <col min="11272" max="11272" width="10.7109375" customWidth="1"/>
    <col min="11273" max="11273" width="12.42578125" customWidth="1"/>
    <col min="11274" max="11274" width="11.28515625" bestFit="1" customWidth="1"/>
    <col min="11275" max="11275" width="10.42578125" customWidth="1"/>
    <col min="11276" max="11276" width="13.28515625" customWidth="1"/>
    <col min="11278" max="11278" width="10.28515625" bestFit="1" customWidth="1"/>
    <col min="11520" max="11520" width="3" customWidth="1"/>
    <col min="11521" max="11521" width="7.7109375" customWidth="1"/>
    <col min="11522" max="11522" width="11.85546875" customWidth="1"/>
    <col min="11523" max="11523" width="3.5703125" customWidth="1"/>
    <col min="11524" max="11524" width="12.28515625" customWidth="1"/>
    <col min="11525" max="11526" width="11.28515625" customWidth="1"/>
    <col min="11527" max="11527" width="11.28515625" bestFit="1" customWidth="1"/>
    <col min="11528" max="11528" width="10.7109375" customWidth="1"/>
    <col min="11529" max="11529" width="12.42578125" customWidth="1"/>
    <col min="11530" max="11530" width="11.28515625" bestFit="1" customWidth="1"/>
    <col min="11531" max="11531" width="10.42578125" customWidth="1"/>
    <col min="11532" max="11532" width="13.28515625" customWidth="1"/>
    <col min="11534" max="11534" width="10.28515625" bestFit="1" customWidth="1"/>
    <col min="11776" max="11776" width="3" customWidth="1"/>
    <col min="11777" max="11777" width="7.7109375" customWidth="1"/>
    <col min="11778" max="11778" width="11.85546875" customWidth="1"/>
    <col min="11779" max="11779" width="3.5703125" customWidth="1"/>
    <col min="11780" max="11780" width="12.28515625" customWidth="1"/>
    <col min="11781" max="11782" width="11.28515625" customWidth="1"/>
    <col min="11783" max="11783" width="11.28515625" bestFit="1" customWidth="1"/>
    <col min="11784" max="11784" width="10.7109375" customWidth="1"/>
    <col min="11785" max="11785" width="12.42578125" customWidth="1"/>
    <col min="11786" max="11786" width="11.28515625" bestFit="1" customWidth="1"/>
    <col min="11787" max="11787" width="10.42578125" customWidth="1"/>
    <col min="11788" max="11788" width="13.28515625" customWidth="1"/>
    <col min="11790" max="11790" width="10.28515625" bestFit="1" customWidth="1"/>
    <col min="12032" max="12032" width="3" customWidth="1"/>
    <col min="12033" max="12033" width="7.7109375" customWidth="1"/>
    <col min="12034" max="12034" width="11.85546875" customWidth="1"/>
    <col min="12035" max="12035" width="3.5703125" customWidth="1"/>
    <col min="12036" max="12036" width="12.28515625" customWidth="1"/>
    <col min="12037" max="12038" width="11.28515625" customWidth="1"/>
    <col min="12039" max="12039" width="11.28515625" bestFit="1" customWidth="1"/>
    <col min="12040" max="12040" width="10.7109375" customWidth="1"/>
    <col min="12041" max="12041" width="12.42578125" customWidth="1"/>
    <col min="12042" max="12042" width="11.28515625" bestFit="1" customWidth="1"/>
    <col min="12043" max="12043" width="10.42578125" customWidth="1"/>
    <col min="12044" max="12044" width="13.28515625" customWidth="1"/>
    <col min="12046" max="12046" width="10.28515625" bestFit="1" customWidth="1"/>
    <col min="12288" max="12288" width="3" customWidth="1"/>
    <col min="12289" max="12289" width="7.7109375" customWidth="1"/>
    <col min="12290" max="12290" width="11.85546875" customWidth="1"/>
    <col min="12291" max="12291" width="3.5703125" customWidth="1"/>
    <col min="12292" max="12292" width="12.28515625" customWidth="1"/>
    <col min="12293" max="12294" width="11.28515625" customWidth="1"/>
    <col min="12295" max="12295" width="11.28515625" bestFit="1" customWidth="1"/>
    <col min="12296" max="12296" width="10.7109375" customWidth="1"/>
    <col min="12297" max="12297" width="12.42578125" customWidth="1"/>
    <col min="12298" max="12298" width="11.28515625" bestFit="1" customWidth="1"/>
    <col min="12299" max="12299" width="10.42578125" customWidth="1"/>
    <col min="12300" max="12300" width="13.28515625" customWidth="1"/>
    <col min="12302" max="12302" width="10.28515625" bestFit="1" customWidth="1"/>
    <col min="12544" max="12544" width="3" customWidth="1"/>
    <col min="12545" max="12545" width="7.7109375" customWidth="1"/>
    <col min="12546" max="12546" width="11.85546875" customWidth="1"/>
    <col min="12547" max="12547" width="3.5703125" customWidth="1"/>
    <col min="12548" max="12548" width="12.28515625" customWidth="1"/>
    <col min="12549" max="12550" width="11.28515625" customWidth="1"/>
    <col min="12551" max="12551" width="11.28515625" bestFit="1" customWidth="1"/>
    <col min="12552" max="12552" width="10.7109375" customWidth="1"/>
    <col min="12553" max="12553" width="12.42578125" customWidth="1"/>
    <col min="12554" max="12554" width="11.28515625" bestFit="1" customWidth="1"/>
    <col min="12555" max="12555" width="10.42578125" customWidth="1"/>
    <col min="12556" max="12556" width="13.28515625" customWidth="1"/>
    <col min="12558" max="12558" width="10.28515625" bestFit="1" customWidth="1"/>
    <col min="12800" max="12800" width="3" customWidth="1"/>
    <col min="12801" max="12801" width="7.7109375" customWidth="1"/>
    <col min="12802" max="12802" width="11.85546875" customWidth="1"/>
    <col min="12803" max="12803" width="3.5703125" customWidth="1"/>
    <col min="12804" max="12804" width="12.28515625" customWidth="1"/>
    <col min="12805" max="12806" width="11.28515625" customWidth="1"/>
    <col min="12807" max="12807" width="11.28515625" bestFit="1" customWidth="1"/>
    <col min="12808" max="12808" width="10.7109375" customWidth="1"/>
    <col min="12809" max="12809" width="12.42578125" customWidth="1"/>
    <col min="12810" max="12810" width="11.28515625" bestFit="1" customWidth="1"/>
    <col min="12811" max="12811" width="10.42578125" customWidth="1"/>
    <col min="12812" max="12812" width="13.28515625" customWidth="1"/>
    <col min="12814" max="12814" width="10.28515625" bestFit="1" customWidth="1"/>
    <col min="13056" max="13056" width="3" customWidth="1"/>
    <col min="13057" max="13057" width="7.7109375" customWidth="1"/>
    <col min="13058" max="13058" width="11.85546875" customWidth="1"/>
    <col min="13059" max="13059" width="3.5703125" customWidth="1"/>
    <col min="13060" max="13060" width="12.28515625" customWidth="1"/>
    <col min="13061" max="13062" width="11.28515625" customWidth="1"/>
    <col min="13063" max="13063" width="11.28515625" bestFit="1" customWidth="1"/>
    <col min="13064" max="13064" width="10.7109375" customWidth="1"/>
    <col min="13065" max="13065" width="12.42578125" customWidth="1"/>
    <col min="13066" max="13066" width="11.28515625" bestFit="1" customWidth="1"/>
    <col min="13067" max="13067" width="10.42578125" customWidth="1"/>
    <col min="13068" max="13068" width="13.28515625" customWidth="1"/>
    <col min="13070" max="13070" width="10.28515625" bestFit="1" customWidth="1"/>
    <col min="13312" max="13312" width="3" customWidth="1"/>
    <col min="13313" max="13313" width="7.7109375" customWidth="1"/>
    <col min="13314" max="13314" width="11.85546875" customWidth="1"/>
    <col min="13315" max="13315" width="3.5703125" customWidth="1"/>
    <col min="13316" max="13316" width="12.28515625" customWidth="1"/>
    <col min="13317" max="13318" width="11.28515625" customWidth="1"/>
    <col min="13319" max="13319" width="11.28515625" bestFit="1" customWidth="1"/>
    <col min="13320" max="13320" width="10.7109375" customWidth="1"/>
    <col min="13321" max="13321" width="12.42578125" customWidth="1"/>
    <col min="13322" max="13322" width="11.28515625" bestFit="1" customWidth="1"/>
    <col min="13323" max="13323" width="10.42578125" customWidth="1"/>
    <col min="13324" max="13324" width="13.28515625" customWidth="1"/>
    <col min="13326" max="13326" width="10.28515625" bestFit="1" customWidth="1"/>
    <col min="13568" max="13568" width="3" customWidth="1"/>
    <col min="13569" max="13569" width="7.7109375" customWidth="1"/>
    <col min="13570" max="13570" width="11.85546875" customWidth="1"/>
    <col min="13571" max="13571" width="3.5703125" customWidth="1"/>
    <col min="13572" max="13572" width="12.28515625" customWidth="1"/>
    <col min="13573" max="13574" width="11.28515625" customWidth="1"/>
    <col min="13575" max="13575" width="11.28515625" bestFit="1" customWidth="1"/>
    <col min="13576" max="13576" width="10.7109375" customWidth="1"/>
    <col min="13577" max="13577" width="12.42578125" customWidth="1"/>
    <col min="13578" max="13578" width="11.28515625" bestFit="1" customWidth="1"/>
    <col min="13579" max="13579" width="10.42578125" customWidth="1"/>
    <col min="13580" max="13580" width="13.28515625" customWidth="1"/>
    <col min="13582" max="13582" width="10.28515625" bestFit="1" customWidth="1"/>
    <col min="13824" max="13824" width="3" customWidth="1"/>
    <col min="13825" max="13825" width="7.7109375" customWidth="1"/>
    <col min="13826" max="13826" width="11.85546875" customWidth="1"/>
    <col min="13827" max="13827" width="3.5703125" customWidth="1"/>
    <col min="13828" max="13828" width="12.28515625" customWidth="1"/>
    <col min="13829" max="13830" width="11.28515625" customWidth="1"/>
    <col min="13831" max="13831" width="11.28515625" bestFit="1" customWidth="1"/>
    <col min="13832" max="13832" width="10.7109375" customWidth="1"/>
    <col min="13833" max="13833" width="12.42578125" customWidth="1"/>
    <col min="13834" max="13834" width="11.28515625" bestFit="1" customWidth="1"/>
    <col min="13835" max="13835" width="10.42578125" customWidth="1"/>
    <col min="13836" max="13836" width="13.28515625" customWidth="1"/>
    <col min="13838" max="13838" width="10.28515625" bestFit="1" customWidth="1"/>
    <col min="14080" max="14080" width="3" customWidth="1"/>
    <col min="14081" max="14081" width="7.7109375" customWidth="1"/>
    <col min="14082" max="14082" width="11.85546875" customWidth="1"/>
    <col min="14083" max="14083" width="3.5703125" customWidth="1"/>
    <col min="14084" max="14084" width="12.28515625" customWidth="1"/>
    <col min="14085" max="14086" width="11.28515625" customWidth="1"/>
    <col min="14087" max="14087" width="11.28515625" bestFit="1" customWidth="1"/>
    <col min="14088" max="14088" width="10.7109375" customWidth="1"/>
    <col min="14089" max="14089" width="12.42578125" customWidth="1"/>
    <col min="14090" max="14090" width="11.28515625" bestFit="1" customWidth="1"/>
    <col min="14091" max="14091" width="10.42578125" customWidth="1"/>
    <col min="14092" max="14092" width="13.28515625" customWidth="1"/>
    <col min="14094" max="14094" width="10.28515625" bestFit="1" customWidth="1"/>
    <col min="14336" max="14336" width="3" customWidth="1"/>
    <col min="14337" max="14337" width="7.7109375" customWidth="1"/>
    <col min="14338" max="14338" width="11.85546875" customWidth="1"/>
    <col min="14339" max="14339" width="3.5703125" customWidth="1"/>
    <col min="14340" max="14340" width="12.28515625" customWidth="1"/>
    <col min="14341" max="14342" width="11.28515625" customWidth="1"/>
    <col min="14343" max="14343" width="11.28515625" bestFit="1" customWidth="1"/>
    <col min="14344" max="14344" width="10.7109375" customWidth="1"/>
    <col min="14345" max="14345" width="12.42578125" customWidth="1"/>
    <col min="14346" max="14346" width="11.28515625" bestFit="1" customWidth="1"/>
    <col min="14347" max="14347" width="10.42578125" customWidth="1"/>
    <col min="14348" max="14348" width="13.28515625" customWidth="1"/>
    <col min="14350" max="14350" width="10.28515625" bestFit="1" customWidth="1"/>
    <col min="14592" max="14592" width="3" customWidth="1"/>
    <col min="14593" max="14593" width="7.7109375" customWidth="1"/>
    <col min="14594" max="14594" width="11.85546875" customWidth="1"/>
    <col min="14595" max="14595" width="3.5703125" customWidth="1"/>
    <col min="14596" max="14596" width="12.28515625" customWidth="1"/>
    <col min="14597" max="14598" width="11.28515625" customWidth="1"/>
    <col min="14599" max="14599" width="11.28515625" bestFit="1" customWidth="1"/>
    <col min="14600" max="14600" width="10.7109375" customWidth="1"/>
    <col min="14601" max="14601" width="12.42578125" customWidth="1"/>
    <col min="14602" max="14602" width="11.28515625" bestFit="1" customWidth="1"/>
    <col min="14603" max="14603" width="10.42578125" customWidth="1"/>
    <col min="14604" max="14604" width="13.28515625" customWidth="1"/>
    <col min="14606" max="14606" width="10.28515625" bestFit="1" customWidth="1"/>
    <col min="14848" max="14848" width="3" customWidth="1"/>
    <col min="14849" max="14849" width="7.7109375" customWidth="1"/>
    <col min="14850" max="14850" width="11.85546875" customWidth="1"/>
    <col min="14851" max="14851" width="3.5703125" customWidth="1"/>
    <col min="14852" max="14852" width="12.28515625" customWidth="1"/>
    <col min="14853" max="14854" width="11.28515625" customWidth="1"/>
    <col min="14855" max="14855" width="11.28515625" bestFit="1" customWidth="1"/>
    <col min="14856" max="14856" width="10.7109375" customWidth="1"/>
    <col min="14857" max="14857" width="12.42578125" customWidth="1"/>
    <col min="14858" max="14858" width="11.28515625" bestFit="1" customWidth="1"/>
    <col min="14859" max="14859" width="10.42578125" customWidth="1"/>
    <col min="14860" max="14860" width="13.28515625" customWidth="1"/>
    <col min="14862" max="14862" width="10.28515625" bestFit="1" customWidth="1"/>
    <col min="15104" max="15104" width="3" customWidth="1"/>
    <col min="15105" max="15105" width="7.7109375" customWidth="1"/>
    <col min="15106" max="15106" width="11.85546875" customWidth="1"/>
    <col min="15107" max="15107" width="3.5703125" customWidth="1"/>
    <col min="15108" max="15108" width="12.28515625" customWidth="1"/>
    <col min="15109" max="15110" width="11.28515625" customWidth="1"/>
    <col min="15111" max="15111" width="11.28515625" bestFit="1" customWidth="1"/>
    <col min="15112" max="15112" width="10.7109375" customWidth="1"/>
    <col min="15113" max="15113" width="12.42578125" customWidth="1"/>
    <col min="15114" max="15114" width="11.28515625" bestFit="1" customWidth="1"/>
    <col min="15115" max="15115" width="10.42578125" customWidth="1"/>
    <col min="15116" max="15116" width="13.28515625" customWidth="1"/>
    <col min="15118" max="15118" width="10.28515625" bestFit="1" customWidth="1"/>
    <col min="15360" max="15360" width="3" customWidth="1"/>
    <col min="15361" max="15361" width="7.7109375" customWidth="1"/>
    <col min="15362" max="15362" width="11.85546875" customWidth="1"/>
    <col min="15363" max="15363" width="3.5703125" customWidth="1"/>
    <col min="15364" max="15364" width="12.28515625" customWidth="1"/>
    <col min="15365" max="15366" width="11.28515625" customWidth="1"/>
    <col min="15367" max="15367" width="11.28515625" bestFit="1" customWidth="1"/>
    <col min="15368" max="15368" width="10.7109375" customWidth="1"/>
    <col min="15369" max="15369" width="12.42578125" customWidth="1"/>
    <col min="15370" max="15370" width="11.28515625" bestFit="1" customWidth="1"/>
    <col min="15371" max="15371" width="10.42578125" customWidth="1"/>
    <col min="15372" max="15372" width="13.28515625" customWidth="1"/>
    <col min="15374" max="15374" width="10.28515625" bestFit="1" customWidth="1"/>
    <col min="15616" max="15616" width="3" customWidth="1"/>
    <col min="15617" max="15617" width="7.7109375" customWidth="1"/>
    <col min="15618" max="15618" width="11.85546875" customWidth="1"/>
    <col min="15619" max="15619" width="3.5703125" customWidth="1"/>
    <col min="15620" max="15620" width="12.28515625" customWidth="1"/>
    <col min="15621" max="15622" width="11.28515625" customWidth="1"/>
    <col min="15623" max="15623" width="11.28515625" bestFit="1" customWidth="1"/>
    <col min="15624" max="15624" width="10.7109375" customWidth="1"/>
    <col min="15625" max="15625" width="12.42578125" customWidth="1"/>
    <col min="15626" max="15626" width="11.28515625" bestFit="1" customWidth="1"/>
    <col min="15627" max="15627" width="10.42578125" customWidth="1"/>
    <col min="15628" max="15628" width="13.28515625" customWidth="1"/>
    <col min="15630" max="15630" width="10.28515625" bestFit="1" customWidth="1"/>
    <col min="15872" max="15872" width="3" customWidth="1"/>
    <col min="15873" max="15873" width="7.7109375" customWidth="1"/>
    <col min="15874" max="15874" width="11.85546875" customWidth="1"/>
    <col min="15875" max="15875" width="3.5703125" customWidth="1"/>
    <col min="15876" max="15876" width="12.28515625" customWidth="1"/>
    <col min="15877" max="15878" width="11.28515625" customWidth="1"/>
    <col min="15879" max="15879" width="11.28515625" bestFit="1" customWidth="1"/>
    <col min="15880" max="15880" width="10.7109375" customWidth="1"/>
    <col min="15881" max="15881" width="12.42578125" customWidth="1"/>
    <col min="15882" max="15882" width="11.28515625" bestFit="1" customWidth="1"/>
    <col min="15883" max="15883" width="10.42578125" customWidth="1"/>
    <col min="15884" max="15884" width="13.28515625" customWidth="1"/>
    <col min="15886" max="15886" width="10.28515625" bestFit="1" customWidth="1"/>
    <col min="16128" max="16128" width="3" customWidth="1"/>
    <col min="16129" max="16129" width="7.7109375" customWidth="1"/>
    <col min="16130" max="16130" width="11.85546875" customWidth="1"/>
    <col min="16131" max="16131" width="3.5703125" customWidth="1"/>
    <col min="16132" max="16132" width="12.28515625" customWidth="1"/>
    <col min="16133" max="16134" width="11.28515625" customWidth="1"/>
    <col min="16135" max="16135" width="11.28515625" bestFit="1" customWidth="1"/>
    <col min="16136" max="16136" width="10.7109375" customWidth="1"/>
    <col min="16137" max="16137" width="12.42578125" customWidth="1"/>
    <col min="16138" max="16138" width="11.28515625" bestFit="1" customWidth="1"/>
    <col min="16139" max="16139" width="10.42578125" customWidth="1"/>
    <col min="16140" max="16140" width="13.28515625" customWidth="1"/>
    <col min="16142" max="16142" width="10.28515625" bestFit="1" customWidth="1"/>
  </cols>
  <sheetData>
    <row r="1" spans="1:14" ht="34.5" customHeight="1">
      <c r="A1" s="352" t="s">
        <v>219</v>
      </c>
      <c r="C1" s="353"/>
      <c r="D1" s="353"/>
      <c r="E1" s="353"/>
      <c r="F1" s="353"/>
      <c r="G1" s="353"/>
      <c r="H1" s="353"/>
      <c r="I1" s="353"/>
      <c r="J1" s="353"/>
      <c r="K1" s="353"/>
      <c r="L1" s="102"/>
    </row>
    <row r="2" spans="1:14" ht="15.75">
      <c r="A2" s="351"/>
      <c r="B2" s="354" t="s">
        <v>157</v>
      </c>
      <c r="C2" s="353"/>
      <c r="D2" s="353"/>
      <c r="E2" s="353"/>
      <c r="F2" s="353"/>
      <c r="G2" s="353"/>
      <c r="H2" s="353"/>
      <c r="I2" s="353"/>
      <c r="J2" s="353"/>
      <c r="K2" s="353"/>
      <c r="L2" s="102"/>
    </row>
    <row r="3" spans="1:14" ht="15.75" thickBot="1">
      <c r="A3" s="351"/>
      <c r="B3" s="355"/>
      <c r="C3" s="355"/>
      <c r="D3" s="355"/>
      <c r="E3" s="355"/>
      <c r="F3" s="355"/>
      <c r="G3" s="355"/>
      <c r="H3" s="355"/>
      <c r="I3" s="355"/>
      <c r="J3" s="355"/>
      <c r="K3" s="355"/>
      <c r="L3" s="355"/>
    </row>
    <row r="4" spans="1:14" ht="51.75" customHeight="1" thickBot="1">
      <c r="A4" s="469" t="s">
        <v>51</v>
      </c>
      <c r="B4" s="472" t="s">
        <v>124</v>
      </c>
      <c r="C4" s="475" t="s">
        <v>52</v>
      </c>
      <c r="D4" s="478" t="s">
        <v>28</v>
      </c>
      <c r="E4" s="479"/>
      <c r="F4" s="479"/>
      <c r="G4" s="479"/>
      <c r="H4" s="479"/>
      <c r="I4" s="480"/>
      <c r="J4" s="475" t="s">
        <v>53</v>
      </c>
      <c r="K4" s="481" t="s">
        <v>125</v>
      </c>
      <c r="L4" s="484" t="s">
        <v>55</v>
      </c>
    </row>
    <row r="5" spans="1:14" ht="15" customHeight="1" thickBot="1">
      <c r="A5" s="470"/>
      <c r="B5" s="473"/>
      <c r="C5" s="476"/>
      <c r="D5" s="469" t="s">
        <v>56</v>
      </c>
      <c r="E5" s="478" t="s">
        <v>28</v>
      </c>
      <c r="F5" s="480"/>
      <c r="G5" s="469" t="s">
        <v>31</v>
      </c>
      <c r="H5" s="469" t="s">
        <v>32</v>
      </c>
      <c r="I5" s="469" t="s">
        <v>33</v>
      </c>
      <c r="J5" s="476"/>
      <c r="K5" s="482"/>
      <c r="L5" s="485"/>
    </row>
    <row r="6" spans="1:14" ht="65.25" customHeight="1" thickBot="1">
      <c r="A6" s="471"/>
      <c r="B6" s="474"/>
      <c r="C6" s="477"/>
      <c r="D6" s="471"/>
      <c r="E6" s="356" t="s">
        <v>57</v>
      </c>
      <c r="F6" s="357" t="s">
        <v>58</v>
      </c>
      <c r="G6" s="471"/>
      <c r="H6" s="471"/>
      <c r="I6" s="471"/>
      <c r="J6" s="477"/>
      <c r="K6" s="483"/>
      <c r="L6" s="486"/>
    </row>
    <row r="7" spans="1:14" ht="15.75" thickBot="1">
      <c r="A7" s="358"/>
      <c r="B7" s="358" t="s">
        <v>126</v>
      </c>
      <c r="C7" s="359" t="s">
        <v>36</v>
      </c>
      <c r="D7" s="360" t="s">
        <v>37</v>
      </c>
      <c r="E7" s="361" t="s">
        <v>38</v>
      </c>
      <c r="F7" s="362" t="s">
        <v>39</v>
      </c>
      <c r="G7" s="361" t="s">
        <v>40</v>
      </c>
      <c r="H7" s="362" t="s">
        <v>41</v>
      </c>
      <c r="I7" s="361" t="s">
        <v>42</v>
      </c>
      <c r="J7" s="363" t="s">
        <v>43</v>
      </c>
      <c r="K7" s="364" t="s">
        <v>59</v>
      </c>
      <c r="L7" s="360" t="s">
        <v>60</v>
      </c>
      <c r="N7" s="8"/>
    </row>
    <row r="8" spans="1:14">
      <c r="A8" s="365" t="s">
        <v>36</v>
      </c>
      <c r="B8" s="366" t="s">
        <v>127</v>
      </c>
      <c r="C8" s="404">
        <f t="shared" ref="C8:C15" si="0">D8+G8+H8+I8</f>
        <v>2809488.3640000001</v>
      </c>
      <c r="D8" s="405">
        <f t="shared" ref="D8:D15" si="1">E8+F8</f>
        <v>161258</v>
      </c>
      <c r="E8" s="406">
        <v>161258</v>
      </c>
      <c r="F8" s="407">
        <v>0</v>
      </c>
      <c r="G8" s="408">
        <v>54505.204000000005</v>
      </c>
      <c r="H8" s="408">
        <v>3225.16</v>
      </c>
      <c r="I8" s="407">
        <v>2590500</v>
      </c>
      <c r="J8" s="409"/>
      <c r="K8" s="410">
        <f t="shared" ref="K8:K27" si="2">SUM(C8-J8)</f>
        <v>2809488.3640000001</v>
      </c>
      <c r="L8" s="411">
        <v>0.5</v>
      </c>
    </row>
    <row r="9" spans="1:14" ht="15.75" thickBot="1">
      <c r="A9" s="367" t="s">
        <v>37</v>
      </c>
      <c r="B9" s="368" t="s">
        <v>128</v>
      </c>
      <c r="C9" s="412">
        <f t="shared" si="0"/>
        <v>726251.74</v>
      </c>
      <c r="D9" s="413">
        <f t="shared" si="1"/>
        <v>403887</v>
      </c>
      <c r="E9" s="414">
        <v>241887</v>
      </c>
      <c r="F9" s="415">
        <v>162000</v>
      </c>
      <c r="G9" s="416">
        <v>65040.000000000007</v>
      </c>
      <c r="H9" s="416">
        <v>4837.74</v>
      </c>
      <c r="I9" s="415">
        <v>252487</v>
      </c>
      <c r="J9" s="409"/>
      <c r="K9" s="417">
        <f t="shared" si="2"/>
        <v>726251.74</v>
      </c>
      <c r="L9" s="411">
        <v>0.75</v>
      </c>
    </row>
    <row r="10" spans="1:14" ht="15.75" thickBot="1">
      <c r="A10" s="369"/>
      <c r="B10" s="370" t="s">
        <v>129</v>
      </c>
      <c r="C10" s="418">
        <f t="shared" si="0"/>
        <v>3535740.1040000003</v>
      </c>
      <c r="D10" s="419">
        <f t="shared" si="1"/>
        <v>565145</v>
      </c>
      <c r="E10" s="420">
        <f t="shared" ref="E10:J10" si="3">SUM(E8:E9)</f>
        <v>403145</v>
      </c>
      <c r="F10" s="419">
        <f t="shared" si="3"/>
        <v>162000</v>
      </c>
      <c r="G10" s="419">
        <f t="shared" si="3"/>
        <v>119545.20400000001</v>
      </c>
      <c r="H10" s="419">
        <f t="shared" si="3"/>
        <v>8062.9</v>
      </c>
      <c r="I10" s="419">
        <f t="shared" si="3"/>
        <v>2842987</v>
      </c>
      <c r="J10" s="421">
        <f t="shared" si="3"/>
        <v>0</v>
      </c>
      <c r="K10" s="420">
        <f t="shared" si="2"/>
        <v>3535740.1040000003</v>
      </c>
      <c r="L10" s="422">
        <f>SUM(L8:L9)</f>
        <v>1.25</v>
      </c>
    </row>
    <row r="11" spans="1:14">
      <c r="A11" s="365" t="s">
        <v>36</v>
      </c>
      <c r="B11" s="368" t="s">
        <v>153</v>
      </c>
      <c r="C11" s="412">
        <f t="shared" si="0"/>
        <v>585594</v>
      </c>
      <c r="D11" s="413">
        <f t="shared" si="1"/>
        <v>436961</v>
      </c>
      <c r="E11" s="423">
        <v>336961</v>
      </c>
      <c r="F11" s="413">
        <v>100000</v>
      </c>
      <c r="G11" s="413">
        <v>113894</v>
      </c>
      <c r="H11" s="413">
        <v>6739</v>
      </c>
      <c r="I11" s="413">
        <v>28000</v>
      </c>
      <c r="J11" s="409"/>
      <c r="K11" s="417">
        <f t="shared" si="2"/>
        <v>585594</v>
      </c>
      <c r="L11" s="411">
        <v>0.8</v>
      </c>
    </row>
    <row r="12" spans="1:14" ht="36">
      <c r="A12" s="367" t="s">
        <v>37</v>
      </c>
      <c r="B12" s="368" t="s">
        <v>154</v>
      </c>
      <c r="C12" s="412">
        <f t="shared" si="0"/>
        <v>676984</v>
      </c>
      <c r="D12" s="413">
        <f t="shared" si="1"/>
        <v>535686</v>
      </c>
      <c r="E12" s="423">
        <v>394686</v>
      </c>
      <c r="F12" s="413">
        <v>141000</v>
      </c>
      <c r="G12" s="413">
        <v>133404</v>
      </c>
      <c r="H12" s="413">
        <v>7894</v>
      </c>
      <c r="I12" s="413">
        <v>0</v>
      </c>
      <c r="J12" s="409"/>
      <c r="K12" s="417">
        <f t="shared" si="2"/>
        <v>676984</v>
      </c>
      <c r="L12" s="411">
        <v>1</v>
      </c>
    </row>
    <row r="13" spans="1:14" ht="24">
      <c r="A13" s="367" t="s">
        <v>38</v>
      </c>
      <c r="B13" s="368" t="s">
        <v>61</v>
      </c>
      <c r="C13" s="412">
        <f t="shared" si="0"/>
        <v>180000</v>
      </c>
      <c r="D13" s="413">
        <f t="shared" si="1"/>
        <v>0</v>
      </c>
      <c r="E13" s="423">
        <v>0</v>
      </c>
      <c r="F13" s="413">
        <v>0</v>
      </c>
      <c r="G13" s="413">
        <v>0</v>
      </c>
      <c r="H13" s="413">
        <v>0</v>
      </c>
      <c r="I13" s="413">
        <v>180000</v>
      </c>
      <c r="J13" s="409"/>
      <c r="K13" s="417">
        <f t="shared" si="2"/>
        <v>180000</v>
      </c>
      <c r="L13" s="411"/>
      <c r="N13" s="9"/>
    </row>
    <row r="14" spans="1:14" ht="15.75" thickBot="1">
      <c r="A14" s="367" t="s">
        <v>39</v>
      </c>
      <c r="B14" s="368" t="s">
        <v>220</v>
      </c>
      <c r="C14" s="412">
        <f t="shared" si="0"/>
        <v>205000</v>
      </c>
      <c r="D14" s="413">
        <f t="shared" si="1"/>
        <v>115000</v>
      </c>
      <c r="E14" s="423">
        <v>0</v>
      </c>
      <c r="F14" s="413">
        <v>115000</v>
      </c>
      <c r="G14" s="413">
        <v>0</v>
      </c>
      <c r="H14" s="413">
        <v>0</v>
      </c>
      <c r="I14" s="413">
        <v>90000</v>
      </c>
      <c r="J14" s="409"/>
      <c r="K14" s="417">
        <f t="shared" si="2"/>
        <v>205000</v>
      </c>
      <c r="L14" s="411">
        <v>0</v>
      </c>
    </row>
    <row r="15" spans="1:14" ht="15.75" thickBot="1">
      <c r="A15" s="369"/>
      <c r="B15" s="370" t="s">
        <v>130</v>
      </c>
      <c r="C15" s="418">
        <f t="shared" si="0"/>
        <v>1647578</v>
      </c>
      <c r="D15" s="419">
        <f t="shared" si="1"/>
        <v>1087647</v>
      </c>
      <c r="E15" s="420">
        <f t="shared" ref="E15:J15" si="4">SUM(E11:E14)</f>
        <v>731647</v>
      </c>
      <c r="F15" s="419">
        <f t="shared" si="4"/>
        <v>356000</v>
      </c>
      <c r="G15" s="419">
        <f t="shared" si="4"/>
        <v>247298</v>
      </c>
      <c r="H15" s="419">
        <f t="shared" si="4"/>
        <v>14633</v>
      </c>
      <c r="I15" s="419">
        <f t="shared" si="4"/>
        <v>298000</v>
      </c>
      <c r="J15" s="421">
        <f t="shared" si="4"/>
        <v>0</v>
      </c>
      <c r="K15" s="420">
        <f t="shared" si="2"/>
        <v>1647578</v>
      </c>
      <c r="L15" s="422">
        <f>SUM(L11:L14)</f>
        <v>1.8</v>
      </c>
    </row>
    <row r="16" spans="1:14" ht="24">
      <c r="A16" s="365" t="s">
        <v>36</v>
      </c>
      <c r="B16" s="371" t="s">
        <v>132</v>
      </c>
      <c r="C16" s="404">
        <f t="shared" ref="C16:C23" si="5">SUM(D16+G16+H16+I16)</f>
        <v>1139950</v>
      </c>
      <c r="D16" s="405">
        <f t="shared" ref="D16:D23" si="6">SUM(E16+F16)</f>
        <v>541500</v>
      </c>
      <c r="E16" s="424"/>
      <c r="F16" s="405">
        <v>541500</v>
      </c>
      <c r="G16" s="405"/>
      <c r="H16" s="405"/>
      <c r="I16" s="424">
        <v>598450</v>
      </c>
      <c r="J16" s="425"/>
      <c r="K16" s="410">
        <f t="shared" si="2"/>
        <v>1139950</v>
      </c>
      <c r="L16" s="411"/>
    </row>
    <row r="17" spans="1:12" ht="36">
      <c r="A17" s="367" t="s">
        <v>37</v>
      </c>
      <c r="B17" s="371" t="s">
        <v>133</v>
      </c>
      <c r="C17" s="404">
        <f t="shared" si="5"/>
        <v>285200</v>
      </c>
      <c r="D17" s="405">
        <f t="shared" si="6"/>
        <v>210000</v>
      </c>
      <c r="E17" s="424"/>
      <c r="F17" s="405">
        <v>210000</v>
      </c>
      <c r="G17" s="405">
        <v>5000</v>
      </c>
      <c r="H17" s="405"/>
      <c r="I17" s="424">
        <v>70200</v>
      </c>
      <c r="J17" s="425"/>
      <c r="K17" s="410">
        <f t="shared" si="2"/>
        <v>285200</v>
      </c>
      <c r="L17" s="411"/>
    </row>
    <row r="18" spans="1:12" ht="24">
      <c r="A18" s="367" t="s">
        <v>38</v>
      </c>
      <c r="B18" s="371" t="s">
        <v>155</v>
      </c>
      <c r="C18" s="404">
        <f t="shared" si="5"/>
        <v>401000</v>
      </c>
      <c r="D18" s="405">
        <f t="shared" si="6"/>
        <v>290000</v>
      </c>
      <c r="E18" s="424"/>
      <c r="F18" s="405">
        <v>290000</v>
      </c>
      <c r="G18" s="405">
        <v>20400</v>
      </c>
      <c r="H18" s="405"/>
      <c r="I18" s="424">
        <v>90600</v>
      </c>
      <c r="J18" s="425"/>
      <c r="K18" s="410">
        <f t="shared" si="2"/>
        <v>401000</v>
      </c>
      <c r="L18" s="411"/>
    </row>
    <row r="19" spans="1:12" ht="48">
      <c r="A19" s="367" t="s">
        <v>39</v>
      </c>
      <c r="B19" s="371" t="s">
        <v>131</v>
      </c>
      <c r="C19" s="404">
        <f t="shared" si="5"/>
        <v>150000</v>
      </c>
      <c r="D19" s="405">
        <f t="shared" si="6"/>
        <v>120000</v>
      </c>
      <c r="E19" s="424"/>
      <c r="F19" s="405">
        <v>120000</v>
      </c>
      <c r="G19" s="405"/>
      <c r="H19" s="405"/>
      <c r="I19" s="424">
        <v>30000</v>
      </c>
      <c r="J19" s="425"/>
      <c r="K19" s="410">
        <f t="shared" si="2"/>
        <v>150000</v>
      </c>
      <c r="L19" s="411"/>
    </row>
    <row r="20" spans="1:12" ht="24">
      <c r="A20" s="367" t="s">
        <v>40</v>
      </c>
      <c r="B20" s="371" t="s">
        <v>221</v>
      </c>
      <c r="C20" s="404">
        <f t="shared" si="5"/>
        <v>150000</v>
      </c>
      <c r="D20" s="405">
        <f t="shared" si="6"/>
        <v>120000</v>
      </c>
      <c r="E20" s="424"/>
      <c r="F20" s="405">
        <v>120000</v>
      </c>
      <c r="G20" s="405"/>
      <c r="H20" s="405"/>
      <c r="I20" s="424">
        <v>30000</v>
      </c>
      <c r="J20" s="425"/>
      <c r="K20" s="410">
        <f t="shared" si="2"/>
        <v>150000</v>
      </c>
      <c r="L20" s="411"/>
    </row>
    <row r="21" spans="1:12">
      <c r="A21" s="367" t="s">
        <v>41</v>
      </c>
      <c r="B21" s="371" t="s">
        <v>222</v>
      </c>
      <c r="C21" s="404">
        <f t="shared" si="5"/>
        <v>800000</v>
      </c>
      <c r="D21" s="405">
        <f t="shared" si="6"/>
        <v>650000</v>
      </c>
      <c r="E21" s="424"/>
      <c r="F21" s="405">
        <v>650000</v>
      </c>
      <c r="G21" s="405"/>
      <c r="H21" s="405"/>
      <c r="I21" s="424">
        <v>150000</v>
      </c>
      <c r="J21" s="425"/>
      <c r="K21" s="410">
        <f t="shared" si="2"/>
        <v>800000</v>
      </c>
      <c r="L21" s="411"/>
    </row>
    <row r="22" spans="1:12" ht="15.75" thickBot="1">
      <c r="A22" s="367" t="s">
        <v>42</v>
      </c>
      <c r="B22" s="371" t="s">
        <v>223</v>
      </c>
      <c r="C22" s="404">
        <f t="shared" si="5"/>
        <v>350000</v>
      </c>
      <c r="D22" s="405">
        <f t="shared" si="6"/>
        <v>250000</v>
      </c>
      <c r="E22" s="424"/>
      <c r="F22" s="405">
        <v>250000</v>
      </c>
      <c r="G22" s="405"/>
      <c r="H22" s="405"/>
      <c r="I22" s="424">
        <v>100000</v>
      </c>
      <c r="J22" s="425"/>
      <c r="K22" s="410">
        <f t="shared" si="2"/>
        <v>350000</v>
      </c>
      <c r="L22" s="411"/>
    </row>
    <row r="23" spans="1:12" ht="15.75" thickBot="1">
      <c r="A23" s="369"/>
      <c r="B23" s="370" t="s">
        <v>224</v>
      </c>
      <c r="C23" s="418">
        <f t="shared" si="5"/>
        <v>3276150</v>
      </c>
      <c r="D23" s="419">
        <f t="shared" si="6"/>
        <v>2181500</v>
      </c>
      <c r="E23" s="420">
        <f t="shared" ref="E23:J23" si="7">SUM(E16:E22)</f>
        <v>0</v>
      </c>
      <c r="F23" s="419">
        <f t="shared" si="7"/>
        <v>2181500</v>
      </c>
      <c r="G23" s="419">
        <f t="shared" si="7"/>
        <v>25400</v>
      </c>
      <c r="H23" s="419">
        <f t="shared" si="7"/>
        <v>0</v>
      </c>
      <c r="I23" s="419">
        <f t="shared" si="7"/>
        <v>1069250</v>
      </c>
      <c r="J23" s="421">
        <f t="shared" si="7"/>
        <v>0</v>
      </c>
      <c r="K23" s="420">
        <f t="shared" si="2"/>
        <v>3276150</v>
      </c>
      <c r="L23" s="422">
        <f>SUM(L16:L22)</f>
        <v>0</v>
      </c>
    </row>
    <row r="24" spans="1:12" ht="15.75" thickBot="1">
      <c r="A24" s="365" t="s">
        <v>36</v>
      </c>
      <c r="B24" s="366" t="s">
        <v>66</v>
      </c>
      <c r="C24" s="404">
        <f>D24+G24+H24+I24</f>
        <v>100000</v>
      </c>
      <c r="D24" s="405">
        <f>E24+F24</f>
        <v>25000</v>
      </c>
      <c r="E24" s="406"/>
      <c r="F24" s="407">
        <v>25000</v>
      </c>
      <c r="G24" s="408"/>
      <c r="H24" s="408"/>
      <c r="I24" s="407">
        <v>75000</v>
      </c>
      <c r="J24" s="409">
        <v>0</v>
      </c>
      <c r="K24" s="410">
        <f t="shared" si="2"/>
        <v>100000</v>
      </c>
      <c r="L24" s="411"/>
    </row>
    <row r="25" spans="1:12" ht="15.75" thickBot="1">
      <c r="A25" s="369"/>
      <c r="B25" s="370" t="s">
        <v>134</v>
      </c>
      <c r="C25" s="418">
        <f>D25+G25+H25+I25</f>
        <v>100000</v>
      </c>
      <c r="D25" s="419">
        <f>E25+F25</f>
        <v>25000</v>
      </c>
      <c r="E25" s="420">
        <f>SUM(E24:E24)</f>
        <v>0</v>
      </c>
      <c r="F25" s="419">
        <f>SUM(F24:F24)</f>
        <v>25000</v>
      </c>
      <c r="G25" s="419">
        <f>SUM(G24:G24)</f>
        <v>0</v>
      </c>
      <c r="H25" s="419">
        <f>SUM(H24:H24)</f>
        <v>0</v>
      </c>
      <c r="I25" s="419">
        <f>SUM(I24:I24)</f>
        <v>75000</v>
      </c>
      <c r="J25" s="421">
        <v>0</v>
      </c>
      <c r="K25" s="420">
        <f t="shared" si="2"/>
        <v>100000</v>
      </c>
      <c r="L25" s="422">
        <f>SUM(L24:L24)</f>
        <v>0</v>
      </c>
    </row>
    <row r="26" spans="1:12" ht="15.75" thickBot="1">
      <c r="A26" s="365" t="s">
        <v>36</v>
      </c>
      <c r="B26" s="366" t="s">
        <v>135</v>
      </c>
      <c r="C26" s="404">
        <f>D26+G26+H26+I26</f>
        <v>43010000</v>
      </c>
      <c r="D26" s="405">
        <f>E26+F26</f>
        <v>0</v>
      </c>
      <c r="E26" s="406"/>
      <c r="F26" s="407"/>
      <c r="G26" s="408"/>
      <c r="H26" s="408"/>
      <c r="I26" s="407">
        <v>43010000</v>
      </c>
      <c r="J26" s="409">
        <v>0</v>
      </c>
      <c r="K26" s="410">
        <f t="shared" si="2"/>
        <v>43010000</v>
      </c>
      <c r="L26" s="411"/>
    </row>
    <row r="27" spans="1:12" ht="15.75" thickBot="1">
      <c r="A27" s="369"/>
      <c r="B27" s="370" t="s">
        <v>136</v>
      </c>
      <c r="C27" s="418">
        <f>D27+G27+H27+I27</f>
        <v>43010000</v>
      </c>
      <c r="D27" s="419">
        <f>E27+F27</f>
        <v>0</v>
      </c>
      <c r="E27" s="420">
        <f>SUM(E26:E26)</f>
        <v>0</v>
      </c>
      <c r="F27" s="419">
        <f>SUM(F26:F26)</f>
        <v>0</v>
      </c>
      <c r="G27" s="419">
        <f>SUM(G26:G26)</f>
        <v>0</v>
      </c>
      <c r="H27" s="419">
        <f>SUM(H26:H26)</f>
        <v>0</v>
      </c>
      <c r="I27" s="419">
        <f>SUM(I26:I26)</f>
        <v>43010000</v>
      </c>
      <c r="J27" s="421">
        <v>0</v>
      </c>
      <c r="K27" s="420">
        <f t="shared" si="2"/>
        <v>43010000</v>
      </c>
      <c r="L27" s="422">
        <f>SUM(L26:L26)</f>
        <v>0</v>
      </c>
    </row>
    <row r="28" spans="1:12" ht="15.75" thickBot="1">
      <c r="A28" s="369"/>
      <c r="B28" s="372" t="s">
        <v>225</v>
      </c>
      <c r="C28" s="426">
        <f>D28+G28+H28+I28</f>
        <v>51569468.104000002</v>
      </c>
      <c r="D28" s="427">
        <f>E28+F28</f>
        <v>3859292</v>
      </c>
      <c r="E28" s="428">
        <f t="shared" ref="E28:L28" si="8">E10+E15+E23+E25+E27</f>
        <v>1134792</v>
      </c>
      <c r="F28" s="427">
        <f t="shared" si="8"/>
        <v>2724500</v>
      </c>
      <c r="G28" s="427">
        <f t="shared" si="8"/>
        <v>392243.20400000003</v>
      </c>
      <c r="H28" s="427">
        <f t="shared" si="8"/>
        <v>22695.9</v>
      </c>
      <c r="I28" s="427">
        <f t="shared" si="8"/>
        <v>47295237</v>
      </c>
      <c r="J28" s="429">
        <f t="shared" si="8"/>
        <v>0</v>
      </c>
      <c r="K28" s="428">
        <f t="shared" si="8"/>
        <v>51569468.104000002</v>
      </c>
      <c r="L28" s="430">
        <f t="shared" si="8"/>
        <v>3.05</v>
      </c>
    </row>
    <row r="30" spans="1:12" ht="15" customHeight="1"/>
    <row r="31" spans="1:12" ht="15" customHeight="1"/>
    <row r="37" ht="15" customHeight="1"/>
    <row r="38" ht="15.75" customHeight="1"/>
    <row r="40" ht="15" customHeight="1"/>
    <row r="41" ht="15" customHeight="1"/>
  </sheetData>
  <mergeCells count="12">
    <mergeCell ref="K4:K6"/>
    <mergeCell ref="L4:L6"/>
    <mergeCell ref="D5:D6"/>
    <mergeCell ref="E5:F5"/>
    <mergeCell ref="G5:G6"/>
    <mergeCell ref="H5:H6"/>
    <mergeCell ref="I5:I6"/>
    <mergeCell ref="A4:A6"/>
    <mergeCell ref="B4:B6"/>
    <mergeCell ref="C4:C6"/>
    <mergeCell ref="D4:I4"/>
    <mergeCell ref="J4:J6"/>
  </mergeCells>
  <pageMargins left="0.70866141732283472" right="0.70866141732283472" top="0.78740157480314965" bottom="0.78740157480314965" header="0.31496062992125984" footer="0.31496062992125984"/>
  <pageSetup paperSize="9" scale="76" orientation="landscape" r:id="rId1"/>
  <headerFooter>
    <oddHeader>&amp;RKapitola C.VI
Tabulka č. 1c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workbookViewId="0">
      <selection activeCell="A30" sqref="A30"/>
    </sheetView>
  </sheetViews>
  <sheetFormatPr defaultRowHeight="15"/>
  <cols>
    <col min="1" max="1" width="3.28515625" customWidth="1"/>
    <col min="2" max="2" width="43.28515625" customWidth="1"/>
    <col min="3" max="3" width="11.140625" customWidth="1"/>
    <col min="4" max="4" width="10.7109375" customWidth="1"/>
    <col min="5" max="5" width="9.85546875" bestFit="1" customWidth="1"/>
    <col min="6" max="7" width="8.85546875" bestFit="1" customWidth="1"/>
    <col min="8" max="8" width="7.42578125" bestFit="1" customWidth="1"/>
    <col min="9" max="10" width="9.7109375" customWidth="1"/>
    <col min="11" max="11" width="10.7109375" customWidth="1"/>
    <col min="255" max="255" width="3" customWidth="1"/>
    <col min="256" max="256" width="43.28515625" customWidth="1"/>
    <col min="257" max="257" width="12.7109375" customWidth="1"/>
    <col min="258" max="258" width="10.5703125" customWidth="1"/>
    <col min="259" max="259" width="10.7109375" customWidth="1"/>
    <col min="260" max="260" width="10.5703125" customWidth="1"/>
    <col min="261" max="261" width="9.85546875" bestFit="1" customWidth="1"/>
    <col min="262" max="262" width="9.140625" customWidth="1"/>
    <col min="263" max="263" width="11.140625" customWidth="1"/>
    <col min="264" max="264" width="7.5703125" customWidth="1"/>
    <col min="265" max="265" width="11.5703125" customWidth="1"/>
    <col min="266" max="266" width="6.140625" customWidth="1"/>
    <col min="267" max="267" width="16.7109375" customWidth="1"/>
    <col min="511" max="511" width="3" customWidth="1"/>
    <col min="512" max="512" width="43.28515625" customWidth="1"/>
    <col min="513" max="513" width="12.7109375" customWidth="1"/>
    <col min="514" max="514" width="10.5703125" customWidth="1"/>
    <col min="515" max="515" width="10.7109375" customWidth="1"/>
    <col min="516" max="516" width="10.5703125" customWidth="1"/>
    <col min="517" max="517" width="9.85546875" bestFit="1" customWidth="1"/>
    <col min="518" max="518" width="9.140625" customWidth="1"/>
    <col min="519" max="519" width="11.140625" customWidth="1"/>
    <col min="520" max="520" width="7.5703125" customWidth="1"/>
    <col min="521" max="521" width="11.5703125" customWidth="1"/>
    <col min="522" max="522" width="6.140625" customWidth="1"/>
    <col min="523" max="523" width="16.7109375" customWidth="1"/>
    <col min="767" max="767" width="3" customWidth="1"/>
    <col min="768" max="768" width="43.28515625" customWidth="1"/>
    <col min="769" max="769" width="12.7109375" customWidth="1"/>
    <col min="770" max="770" width="10.5703125" customWidth="1"/>
    <col min="771" max="771" width="10.7109375" customWidth="1"/>
    <col min="772" max="772" width="10.5703125" customWidth="1"/>
    <col min="773" max="773" width="9.85546875" bestFit="1" customWidth="1"/>
    <col min="774" max="774" width="9.140625" customWidth="1"/>
    <col min="775" max="775" width="11.140625" customWidth="1"/>
    <col min="776" max="776" width="7.5703125" customWidth="1"/>
    <col min="777" max="777" width="11.5703125" customWidth="1"/>
    <col min="778" max="778" width="6.140625" customWidth="1"/>
    <col min="779" max="779" width="16.7109375" customWidth="1"/>
    <col min="1023" max="1023" width="3" customWidth="1"/>
    <col min="1024" max="1024" width="43.28515625" customWidth="1"/>
    <col min="1025" max="1025" width="12.7109375" customWidth="1"/>
    <col min="1026" max="1026" width="10.5703125" customWidth="1"/>
    <col min="1027" max="1027" width="10.7109375" customWidth="1"/>
    <col min="1028" max="1028" width="10.5703125" customWidth="1"/>
    <col min="1029" max="1029" width="9.85546875" bestFit="1" customWidth="1"/>
    <col min="1030" max="1030" width="9.140625" customWidth="1"/>
    <col min="1031" max="1031" width="11.140625" customWidth="1"/>
    <col min="1032" max="1032" width="7.5703125" customWidth="1"/>
    <col min="1033" max="1033" width="11.5703125" customWidth="1"/>
    <col min="1034" max="1034" width="6.140625" customWidth="1"/>
    <col min="1035" max="1035" width="16.7109375" customWidth="1"/>
    <col min="1279" max="1279" width="3" customWidth="1"/>
    <col min="1280" max="1280" width="43.28515625" customWidth="1"/>
    <col min="1281" max="1281" width="12.7109375" customWidth="1"/>
    <col min="1282" max="1282" width="10.5703125" customWidth="1"/>
    <col min="1283" max="1283" width="10.7109375" customWidth="1"/>
    <col min="1284" max="1284" width="10.5703125" customWidth="1"/>
    <col min="1285" max="1285" width="9.85546875" bestFit="1" customWidth="1"/>
    <col min="1286" max="1286" width="9.140625" customWidth="1"/>
    <col min="1287" max="1287" width="11.140625" customWidth="1"/>
    <col min="1288" max="1288" width="7.5703125" customWidth="1"/>
    <col min="1289" max="1289" width="11.5703125" customWidth="1"/>
    <col min="1290" max="1290" width="6.140625" customWidth="1"/>
    <col min="1291" max="1291" width="16.7109375" customWidth="1"/>
    <col min="1535" max="1535" width="3" customWidth="1"/>
    <col min="1536" max="1536" width="43.28515625" customWidth="1"/>
    <col min="1537" max="1537" width="12.7109375" customWidth="1"/>
    <col min="1538" max="1538" width="10.5703125" customWidth="1"/>
    <col min="1539" max="1539" width="10.7109375" customWidth="1"/>
    <col min="1540" max="1540" width="10.5703125" customWidth="1"/>
    <col min="1541" max="1541" width="9.85546875" bestFit="1" customWidth="1"/>
    <col min="1542" max="1542" width="9.140625" customWidth="1"/>
    <col min="1543" max="1543" width="11.140625" customWidth="1"/>
    <col min="1544" max="1544" width="7.5703125" customWidth="1"/>
    <col min="1545" max="1545" width="11.5703125" customWidth="1"/>
    <col min="1546" max="1546" width="6.140625" customWidth="1"/>
    <col min="1547" max="1547" width="16.7109375" customWidth="1"/>
    <col min="1791" max="1791" width="3" customWidth="1"/>
    <col min="1792" max="1792" width="43.28515625" customWidth="1"/>
    <col min="1793" max="1793" width="12.7109375" customWidth="1"/>
    <col min="1794" max="1794" width="10.5703125" customWidth="1"/>
    <col min="1795" max="1795" width="10.7109375" customWidth="1"/>
    <col min="1796" max="1796" width="10.5703125" customWidth="1"/>
    <col min="1797" max="1797" width="9.85546875" bestFit="1" customWidth="1"/>
    <col min="1798" max="1798" width="9.140625" customWidth="1"/>
    <col min="1799" max="1799" width="11.140625" customWidth="1"/>
    <col min="1800" max="1800" width="7.5703125" customWidth="1"/>
    <col min="1801" max="1801" width="11.5703125" customWidth="1"/>
    <col min="1802" max="1802" width="6.140625" customWidth="1"/>
    <col min="1803" max="1803" width="16.7109375" customWidth="1"/>
    <col min="2047" max="2047" width="3" customWidth="1"/>
    <col min="2048" max="2048" width="43.28515625" customWidth="1"/>
    <col min="2049" max="2049" width="12.7109375" customWidth="1"/>
    <col min="2050" max="2050" width="10.5703125" customWidth="1"/>
    <col min="2051" max="2051" width="10.7109375" customWidth="1"/>
    <col min="2052" max="2052" width="10.5703125" customWidth="1"/>
    <col min="2053" max="2053" width="9.85546875" bestFit="1" customWidth="1"/>
    <col min="2054" max="2054" width="9.140625" customWidth="1"/>
    <col min="2055" max="2055" width="11.140625" customWidth="1"/>
    <col min="2056" max="2056" width="7.5703125" customWidth="1"/>
    <col min="2057" max="2057" width="11.5703125" customWidth="1"/>
    <col min="2058" max="2058" width="6.140625" customWidth="1"/>
    <col min="2059" max="2059" width="16.7109375" customWidth="1"/>
    <col min="2303" max="2303" width="3" customWidth="1"/>
    <col min="2304" max="2304" width="43.28515625" customWidth="1"/>
    <col min="2305" max="2305" width="12.7109375" customWidth="1"/>
    <col min="2306" max="2306" width="10.5703125" customWidth="1"/>
    <col min="2307" max="2307" width="10.7109375" customWidth="1"/>
    <col min="2308" max="2308" width="10.5703125" customWidth="1"/>
    <col min="2309" max="2309" width="9.85546875" bestFit="1" customWidth="1"/>
    <col min="2310" max="2310" width="9.140625" customWidth="1"/>
    <col min="2311" max="2311" width="11.140625" customWidth="1"/>
    <col min="2312" max="2312" width="7.5703125" customWidth="1"/>
    <col min="2313" max="2313" width="11.5703125" customWidth="1"/>
    <col min="2314" max="2314" width="6.140625" customWidth="1"/>
    <col min="2315" max="2315" width="16.7109375" customWidth="1"/>
    <col min="2559" max="2559" width="3" customWidth="1"/>
    <col min="2560" max="2560" width="43.28515625" customWidth="1"/>
    <col min="2561" max="2561" width="12.7109375" customWidth="1"/>
    <col min="2562" max="2562" width="10.5703125" customWidth="1"/>
    <col min="2563" max="2563" width="10.7109375" customWidth="1"/>
    <col min="2564" max="2564" width="10.5703125" customWidth="1"/>
    <col min="2565" max="2565" width="9.85546875" bestFit="1" customWidth="1"/>
    <col min="2566" max="2566" width="9.140625" customWidth="1"/>
    <col min="2567" max="2567" width="11.140625" customWidth="1"/>
    <col min="2568" max="2568" width="7.5703125" customWidth="1"/>
    <col min="2569" max="2569" width="11.5703125" customWidth="1"/>
    <col min="2570" max="2570" width="6.140625" customWidth="1"/>
    <col min="2571" max="2571" width="16.7109375" customWidth="1"/>
    <col min="2815" max="2815" width="3" customWidth="1"/>
    <col min="2816" max="2816" width="43.28515625" customWidth="1"/>
    <col min="2817" max="2817" width="12.7109375" customWidth="1"/>
    <col min="2818" max="2818" width="10.5703125" customWidth="1"/>
    <col min="2819" max="2819" width="10.7109375" customWidth="1"/>
    <col min="2820" max="2820" width="10.5703125" customWidth="1"/>
    <col min="2821" max="2821" width="9.85546875" bestFit="1" customWidth="1"/>
    <col min="2822" max="2822" width="9.140625" customWidth="1"/>
    <col min="2823" max="2823" width="11.140625" customWidth="1"/>
    <col min="2824" max="2824" width="7.5703125" customWidth="1"/>
    <col min="2825" max="2825" width="11.5703125" customWidth="1"/>
    <col min="2826" max="2826" width="6.140625" customWidth="1"/>
    <col min="2827" max="2827" width="16.7109375" customWidth="1"/>
    <col min="3071" max="3071" width="3" customWidth="1"/>
    <col min="3072" max="3072" width="43.28515625" customWidth="1"/>
    <col min="3073" max="3073" width="12.7109375" customWidth="1"/>
    <col min="3074" max="3074" width="10.5703125" customWidth="1"/>
    <col min="3075" max="3075" width="10.7109375" customWidth="1"/>
    <col min="3076" max="3076" width="10.5703125" customWidth="1"/>
    <col min="3077" max="3077" width="9.85546875" bestFit="1" customWidth="1"/>
    <col min="3078" max="3078" width="9.140625" customWidth="1"/>
    <col min="3079" max="3079" width="11.140625" customWidth="1"/>
    <col min="3080" max="3080" width="7.5703125" customWidth="1"/>
    <col min="3081" max="3081" width="11.5703125" customWidth="1"/>
    <col min="3082" max="3082" width="6.140625" customWidth="1"/>
    <col min="3083" max="3083" width="16.7109375" customWidth="1"/>
    <col min="3327" max="3327" width="3" customWidth="1"/>
    <col min="3328" max="3328" width="43.28515625" customWidth="1"/>
    <col min="3329" max="3329" width="12.7109375" customWidth="1"/>
    <col min="3330" max="3330" width="10.5703125" customWidth="1"/>
    <col min="3331" max="3331" width="10.7109375" customWidth="1"/>
    <col min="3332" max="3332" width="10.5703125" customWidth="1"/>
    <col min="3333" max="3333" width="9.85546875" bestFit="1" customWidth="1"/>
    <col min="3334" max="3334" width="9.140625" customWidth="1"/>
    <col min="3335" max="3335" width="11.140625" customWidth="1"/>
    <col min="3336" max="3336" width="7.5703125" customWidth="1"/>
    <col min="3337" max="3337" width="11.5703125" customWidth="1"/>
    <col min="3338" max="3338" width="6.140625" customWidth="1"/>
    <col min="3339" max="3339" width="16.7109375" customWidth="1"/>
    <col min="3583" max="3583" width="3" customWidth="1"/>
    <col min="3584" max="3584" width="43.28515625" customWidth="1"/>
    <col min="3585" max="3585" width="12.7109375" customWidth="1"/>
    <col min="3586" max="3586" width="10.5703125" customWidth="1"/>
    <col min="3587" max="3587" width="10.7109375" customWidth="1"/>
    <col min="3588" max="3588" width="10.5703125" customWidth="1"/>
    <col min="3589" max="3589" width="9.85546875" bestFit="1" customWidth="1"/>
    <col min="3590" max="3590" width="9.140625" customWidth="1"/>
    <col min="3591" max="3591" width="11.140625" customWidth="1"/>
    <col min="3592" max="3592" width="7.5703125" customWidth="1"/>
    <col min="3593" max="3593" width="11.5703125" customWidth="1"/>
    <col min="3594" max="3594" width="6.140625" customWidth="1"/>
    <col min="3595" max="3595" width="16.7109375" customWidth="1"/>
    <col min="3839" max="3839" width="3" customWidth="1"/>
    <col min="3840" max="3840" width="43.28515625" customWidth="1"/>
    <col min="3841" max="3841" width="12.7109375" customWidth="1"/>
    <col min="3842" max="3842" width="10.5703125" customWidth="1"/>
    <col min="3843" max="3843" width="10.7109375" customWidth="1"/>
    <col min="3844" max="3844" width="10.5703125" customWidth="1"/>
    <col min="3845" max="3845" width="9.85546875" bestFit="1" customWidth="1"/>
    <col min="3846" max="3846" width="9.140625" customWidth="1"/>
    <col min="3847" max="3847" width="11.140625" customWidth="1"/>
    <col min="3848" max="3848" width="7.5703125" customWidth="1"/>
    <col min="3849" max="3849" width="11.5703125" customWidth="1"/>
    <col min="3850" max="3850" width="6.140625" customWidth="1"/>
    <col min="3851" max="3851" width="16.7109375" customWidth="1"/>
    <col min="4095" max="4095" width="3" customWidth="1"/>
    <col min="4096" max="4096" width="43.28515625" customWidth="1"/>
    <col min="4097" max="4097" width="12.7109375" customWidth="1"/>
    <col min="4098" max="4098" width="10.5703125" customWidth="1"/>
    <col min="4099" max="4099" width="10.7109375" customWidth="1"/>
    <col min="4100" max="4100" width="10.5703125" customWidth="1"/>
    <col min="4101" max="4101" width="9.85546875" bestFit="1" customWidth="1"/>
    <col min="4102" max="4102" width="9.140625" customWidth="1"/>
    <col min="4103" max="4103" width="11.140625" customWidth="1"/>
    <col min="4104" max="4104" width="7.5703125" customWidth="1"/>
    <col min="4105" max="4105" width="11.5703125" customWidth="1"/>
    <col min="4106" max="4106" width="6.140625" customWidth="1"/>
    <col min="4107" max="4107" width="16.7109375" customWidth="1"/>
    <col min="4351" max="4351" width="3" customWidth="1"/>
    <col min="4352" max="4352" width="43.28515625" customWidth="1"/>
    <col min="4353" max="4353" width="12.7109375" customWidth="1"/>
    <col min="4354" max="4354" width="10.5703125" customWidth="1"/>
    <col min="4355" max="4355" width="10.7109375" customWidth="1"/>
    <col min="4356" max="4356" width="10.5703125" customWidth="1"/>
    <col min="4357" max="4357" width="9.85546875" bestFit="1" customWidth="1"/>
    <col min="4358" max="4358" width="9.140625" customWidth="1"/>
    <col min="4359" max="4359" width="11.140625" customWidth="1"/>
    <col min="4360" max="4360" width="7.5703125" customWidth="1"/>
    <col min="4361" max="4361" width="11.5703125" customWidth="1"/>
    <col min="4362" max="4362" width="6.140625" customWidth="1"/>
    <col min="4363" max="4363" width="16.7109375" customWidth="1"/>
    <col min="4607" max="4607" width="3" customWidth="1"/>
    <col min="4608" max="4608" width="43.28515625" customWidth="1"/>
    <col min="4609" max="4609" width="12.7109375" customWidth="1"/>
    <col min="4610" max="4610" width="10.5703125" customWidth="1"/>
    <col min="4611" max="4611" width="10.7109375" customWidth="1"/>
    <col min="4612" max="4612" width="10.5703125" customWidth="1"/>
    <col min="4613" max="4613" width="9.85546875" bestFit="1" customWidth="1"/>
    <col min="4614" max="4614" width="9.140625" customWidth="1"/>
    <col min="4615" max="4615" width="11.140625" customWidth="1"/>
    <col min="4616" max="4616" width="7.5703125" customWidth="1"/>
    <col min="4617" max="4617" width="11.5703125" customWidth="1"/>
    <col min="4618" max="4618" width="6.140625" customWidth="1"/>
    <col min="4619" max="4619" width="16.7109375" customWidth="1"/>
    <col min="4863" max="4863" width="3" customWidth="1"/>
    <col min="4864" max="4864" width="43.28515625" customWidth="1"/>
    <col min="4865" max="4865" width="12.7109375" customWidth="1"/>
    <col min="4866" max="4866" width="10.5703125" customWidth="1"/>
    <col min="4867" max="4867" width="10.7109375" customWidth="1"/>
    <col min="4868" max="4868" width="10.5703125" customWidth="1"/>
    <col min="4869" max="4869" width="9.85546875" bestFit="1" customWidth="1"/>
    <col min="4870" max="4870" width="9.140625" customWidth="1"/>
    <col min="4871" max="4871" width="11.140625" customWidth="1"/>
    <col min="4872" max="4872" width="7.5703125" customWidth="1"/>
    <col min="4873" max="4873" width="11.5703125" customWidth="1"/>
    <col min="4874" max="4874" width="6.140625" customWidth="1"/>
    <col min="4875" max="4875" width="16.7109375" customWidth="1"/>
    <col min="5119" max="5119" width="3" customWidth="1"/>
    <col min="5120" max="5120" width="43.28515625" customWidth="1"/>
    <col min="5121" max="5121" width="12.7109375" customWidth="1"/>
    <col min="5122" max="5122" width="10.5703125" customWidth="1"/>
    <col min="5123" max="5123" width="10.7109375" customWidth="1"/>
    <col min="5124" max="5124" width="10.5703125" customWidth="1"/>
    <col min="5125" max="5125" width="9.85546875" bestFit="1" customWidth="1"/>
    <col min="5126" max="5126" width="9.140625" customWidth="1"/>
    <col min="5127" max="5127" width="11.140625" customWidth="1"/>
    <col min="5128" max="5128" width="7.5703125" customWidth="1"/>
    <col min="5129" max="5129" width="11.5703125" customWidth="1"/>
    <col min="5130" max="5130" width="6.140625" customWidth="1"/>
    <col min="5131" max="5131" width="16.7109375" customWidth="1"/>
    <col min="5375" max="5375" width="3" customWidth="1"/>
    <col min="5376" max="5376" width="43.28515625" customWidth="1"/>
    <col min="5377" max="5377" width="12.7109375" customWidth="1"/>
    <col min="5378" max="5378" width="10.5703125" customWidth="1"/>
    <col min="5379" max="5379" width="10.7109375" customWidth="1"/>
    <col min="5380" max="5380" width="10.5703125" customWidth="1"/>
    <col min="5381" max="5381" width="9.85546875" bestFit="1" customWidth="1"/>
    <col min="5382" max="5382" width="9.140625" customWidth="1"/>
    <col min="5383" max="5383" width="11.140625" customWidth="1"/>
    <col min="5384" max="5384" width="7.5703125" customWidth="1"/>
    <col min="5385" max="5385" width="11.5703125" customWidth="1"/>
    <col min="5386" max="5386" width="6.140625" customWidth="1"/>
    <col min="5387" max="5387" width="16.7109375" customWidth="1"/>
    <col min="5631" max="5631" width="3" customWidth="1"/>
    <col min="5632" max="5632" width="43.28515625" customWidth="1"/>
    <col min="5633" max="5633" width="12.7109375" customWidth="1"/>
    <col min="5634" max="5634" width="10.5703125" customWidth="1"/>
    <col min="5635" max="5635" width="10.7109375" customWidth="1"/>
    <col min="5636" max="5636" width="10.5703125" customWidth="1"/>
    <col min="5637" max="5637" width="9.85546875" bestFit="1" customWidth="1"/>
    <col min="5638" max="5638" width="9.140625" customWidth="1"/>
    <col min="5639" max="5639" width="11.140625" customWidth="1"/>
    <col min="5640" max="5640" width="7.5703125" customWidth="1"/>
    <col min="5641" max="5641" width="11.5703125" customWidth="1"/>
    <col min="5642" max="5642" width="6.140625" customWidth="1"/>
    <col min="5643" max="5643" width="16.7109375" customWidth="1"/>
    <col min="5887" max="5887" width="3" customWidth="1"/>
    <col min="5888" max="5888" width="43.28515625" customWidth="1"/>
    <col min="5889" max="5889" width="12.7109375" customWidth="1"/>
    <col min="5890" max="5890" width="10.5703125" customWidth="1"/>
    <col min="5891" max="5891" width="10.7109375" customWidth="1"/>
    <col min="5892" max="5892" width="10.5703125" customWidth="1"/>
    <col min="5893" max="5893" width="9.85546875" bestFit="1" customWidth="1"/>
    <col min="5894" max="5894" width="9.140625" customWidth="1"/>
    <col min="5895" max="5895" width="11.140625" customWidth="1"/>
    <col min="5896" max="5896" width="7.5703125" customWidth="1"/>
    <col min="5897" max="5897" width="11.5703125" customWidth="1"/>
    <col min="5898" max="5898" width="6.140625" customWidth="1"/>
    <col min="5899" max="5899" width="16.7109375" customWidth="1"/>
    <col min="6143" max="6143" width="3" customWidth="1"/>
    <col min="6144" max="6144" width="43.28515625" customWidth="1"/>
    <col min="6145" max="6145" width="12.7109375" customWidth="1"/>
    <col min="6146" max="6146" width="10.5703125" customWidth="1"/>
    <col min="6147" max="6147" width="10.7109375" customWidth="1"/>
    <col min="6148" max="6148" width="10.5703125" customWidth="1"/>
    <col min="6149" max="6149" width="9.85546875" bestFit="1" customWidth="1"/>
    <col min="6150" max="6150" width="9.140625" customWidth="1"/>
    <col min="6151" max="6151" width="11.140625" customWidth="1"/>
    <col min="6152" max="6152" width="7.5703125" customWidth="1"/>
    <col min="6153" max="6153" width="11.5703125" customWidth="1"/>
    <col min="6154" max="6154" width="6.140625" customWidth="1"/>
    <col min="6155" max="6155" width="16.7109375" customWidth="1"/>
    <col min="6399" max="6399" width="3" customWidth="1"/>
    <col min="6400" max="6400" width="43.28515625" customWidth="1"/>
    <col min="6401" max="6401" width="12.7109375" customWidth="1"/>
    <col min="6402" max="6402" width="10.5703125" customWidth="1"/>
    <col min="6403" max="6403" width="10.7109375" customWidth="1"/>
    <col min="6404" max="6404" width="10.5703125" customWidth="1"/>
    <col min="6405" max="6405" width="9.85546875" bestFit="1" customWidth="1"/>
    <col min="6406" max="6406" width="9.140625" customWidth="1"/>
    <col min="6407" max="6407" width="11.140625" customWidth="1"/>
    <col min="6408" max="6408" width="7.5703125" customWidth="1"/>
    <col min="6409" max="6409" width="11.5703125" customWidth="1"/>
    <col min="6410" max="6410" width="6.140625" customWidth="1"/>
    <col min="6411" max="6411" width="16.7109375" customWidth="1"/>
    <col min="6655" max="6655" width="3" customWidth="1"/>
    <col min="6656" max="6656" width="43.28515625" customWidth="1"/>
    <col min="6657" max="6657" width="12.7109375" customWidth="1"/>
    <col min="6658" max="6658" width="10.5703125" customWidth="1"/>
    <col min="6659" max="6659" width="10.7109375" customWidth="1"/>
    <col min="6660" max="6660" width="10.5703125" customWidth="1"/>
    <col min="6661" max="6661" width="9.85546875" bestFit="1" customWidth="1"/>
    <col min="6662" max="6662" width="9.140625" customWidth="1"/>
    <col min="6663" max="6663" width="11.140625" customWidth="1"/>
    <col min="6664" max="6664" width="7.5703125" customWidth="1"/>
    <col min="6665" max="6665" width="11.5703125" customWidth="1"/>
    <col min="6666" max="6666" width="6.140625" customWidth="1"/>
    <col min="6667" max="6667" width="16.7109375" customWidth="1"/>
    <col min="6911" max="6911" width="3" customWidth="1"/>
    <col min="6912" max="6912" width="43.28515625" customWidth="1"/>
    <col min="6913" max="6913" width="12.7109375" customWidth="1"/>
    <col min="6914" max="6914" width="10.5703125" customWidth="1"/>
    <col min="6915" max="6915" width="10.7109375" customWidth="1"/>
    <col min="6916" max="6916" width="10.5703125" customWidth="1"/>
    <col min="6917" max="6917" width="9.85546875" bestFit="1" customWidth="1"/>
    <col min="6918" max="6918" width="9.140625" customWidth="1"/>
    <col min="6919" max="6919" width="11.140625" customWidth="1"/>
    <col min="6920" max="6920" width="7.5703125" customWidth="1"/>
    <col min="6921" max="6921" width="11.5703125" customWidth="1"/>
    <col min="6922" max="6922" width="6.140625" customWidth="1"/>
    <col min="6923" max="6923" width="16.7109375" customWidth="1"/>
    <col min="7167" max="7167" width="3" customWidth="1"/>
    <col min="7168" max="7168" width="43.28515625" customWidth="1"/>
    <col min="7169" max="7169" width="12.7109375" customWidth="1"/>
    <col min="7170" max="7170" width="10.5703125" customWidth="1"/>
    <col min="7171" max="7171" width="10.7109375" customWidth="1"/>
    <col min="7172" max="7172" width="10.5703125" customWidth="1"/>
    <col min="7173" max="7173" width="9.85546875" bestFit="1" customWidth="1"/>
    <col min="7174" max="7174" width="9.140625" customWidth="1"/>
    <col min="7175" max="7175" width="11.140625" customWidth="1"/>
    <col min="7176" max="7176" width="7.5703125" customWidth="1"/>
    <col min="7177" max="7177" width="11.5703125" customWidth="1"/>
    <col min="7178" max="7178" width="6.140625" customWidth="1"/>
    <col min="7179" max="7179" width="16.7109375" customWidth="1"/>
    <col min="7423" max="7423" width="3" customWidth="1"/>
    <col min="7424" max="7424" width="43.28515625" customWidth="1"/>
    <col min="7425" max="7425" width="12.7109375" customWidth="1"/>
    <col min="7426" max="7426" width="10.5703125" customWidth="1"/>
    <col min="7427" max="7427" width="10.7109375" customWidth="1"/>
    <col min="7428" max="7428" width="10.5703125" customWidth="1"/>
    <col min="7429" max="7429" width="9.85546875" bestFit="1" customWidth="1"/>
    <col min="7430" max="7430" width="9.140625" customWidth="1"/>
    <col min="7431" max="7431" width="11.140625" customWidth="1"/>
    <col min="7432" max="7432" width="7.5703125" customWidth="1"/>
    <col min="7433" max="7433" width="11.5703125" customWidth="1"/>
    <col min="7434" max="7434" width="6.140625" customWidth="1"/>
    <col min="7435" max="7435" width="16.7109375" customWidth="1"/>
    <col min="7679" max="7679" width="3" customWidth="1"/>
    <col min="7680" max="7680" width="43.28515625" customWidth="1"/>
    <col min="7681" max="7681" width="12.7109375" customWidth="1"/>
    <col min="7682" max="7682" width="10.5703125" customWidth="1"/>
    <col min="7683" max="7683" width="10.7109375" customWidth="1"/>
    <col min="7684" max="7684" width="10.5703125" customWidth="1"/>
    <col min="7685" max="7685" width="9.85546875" bestFit="1" customWidth="1"/>
    <col min="7686" max="7686" width="9.140625" customWidth="1"/>
    <col min="7687" max="7687" width="11.140625" customWidth="1"/>
    <col min="7688" max="7688" width="7.5703125" customWidth="1"/>
    <col min="7689" max="7689" width="11.5703125" customWidth="1"/>
    <col min="7690" max="7690" width="6.140625" customWidth="1"/>
    <col min="7691" max="7691" width="16.7109375" customWidth="1"/>
    <col min="7935" max="7935" width="3" customWidth="1"/>
    <col min="7936" max="7936" width="43.28515625" customWidth="1"/>
    <col min="7937" max="7937" width="12.7109375" customWidth="1"/>
    <col min="7938" max="7938" width="10.5703125" customWidth="1"/>
    <col min="7939" max="7939" width="10.7109375" customWidth="1"/>
    <col min="7940" max="7940" width="10.5703125" customWidth="1"/>
    <col min="7941" max="7941" width="9.85546875" bestFit="1" customWidth="1"/>
    <col min="7942" max="7942" width="9.140625" customWidth="1"/>
    <col min="7943" max="7943" width="11.140625" customWidth="1"/>
    <col min="7944" max="7944" width="7.5703125" customWidth="1"/>
    <col min="7945" max="7945" width="11.5703125" customWidth="1"/>
    <col min="7946" max="7946" width="6.140625" customWidth="1"/>
    <col min="7947" max="7947" width="16.7109375" customWidth="1"/>
    <col min="8191" max="8191" width="3" customWidth="1"/>
    <col min="8192" max="8192" width="43.28515625" customWidth="1"/>
    <col min="8193" max="8193" width="12.7109375" customWidth="1"/>
    <col min="8194" max="8194" width="10.5703125" customWidth="1"/>
    <col min="8195" max="8195" width="10.7109375" customWidth="1"/>
    <col min="8196" max="8196" width="10.5703125" customWidth="1"/>
    <col min="8197" max="8197" width="9.85546875" bestFit="1" customWidth="1"/>
    <col min="8198" max="8198" width="9.140625" customWidth="1"/>
    <col min="8199" max="8199" width="11.140625" customWidth="1"/>
    <col min="8200" max="8200" width="7.5703125" customWidth="1"/>
    <col min="8201" max="8201" width="11.5703125" customWidth="1"/>
    <col min="8202" max="8202" width="6.140625" customWidth="1"/>
    <col min="8203" max="8203" width="16.7109375" customWidth="1"/>
    <col min="8447" max="8447" width="3" customWidth="1"/>
    <col min="8448" max="8448" width="43.28515625" customWidth="1"/>
    <col min="8449" max="8449" width="12.7109375" customWidth="1"/>
    <col min="8450" max="8450" width="10.5703125" customWidth="1"/>
    <col min="8451" max="8451" width="10.7109375" customWidth="1"/>
    <col min="8452" max="8452" width="10.5703125" customWidth="1"/>
    <col min="8453" max="8453" width="9.85546875" bestFit="1" customWidth="1"/>
    <col min="8454" max="8454" width="9.140625" customWidth="1"/>
    <col min="8455" max="8455" width="11.140625" customWidth="1"/>
    <col min="8456" max="8456" width="7.5703125" customWidth="1"/>
    <col min="8457" max="8457" width="11.5703125" customWidth="1"/>
    <col min="8458" max="8458" width="6.140625" customWidth="1"/>
    <col min="8459" max="8459" width="16.7109375" customWidth="1"/>
    <col min="8703" max="8703" width="3" customWidth="1"/>
    <col min="8704" max="8704" width="43.28515625" customWidth="1"/>
    <col min="8705" max="8705" width="12.7109375" customWidth="1"/>
    <col min="8706" max="8706" width="10.5703125" customWidth="1"/>
    <col min="8707" max="8707" width="10.7109375" customWidth="1"/>
    <col min="8708" max="8708" width="10.5703125" customWidth="1"/>
    <col min="8709" max="8709" width="9.85546875" bestFit="1" customWidth="1"/>
    <col min="8710" max="8710" width="9.140625" customWidth="1"/>
    <col min="8711" max="8711" width="11.140625" customWidth="1"/>
    <col min="8712" max="8712" width="7.5703125" customWidth="1"/>
    <col min="8713" max="8713" width="11.5703125" customWidth="1"/>
    <col min="8714" max="8714" width="6.140625" customWidth="1"/>
    <col min="8715" max="8715" width="16.7109375" customWidth="1"/>
    <col min="8959" max="8959" width="3" customWidth="1"/>
    <col min="8960" max="8960" width="43.28515625" customWidth="1"/>
    <col min="8961" max="8961" width="12.7109375" customWidth="1"/>
    <col min="8962" max="8962" width="10.5703125" customWidth="1"/>
    <col min="8963" max="8963" width="10.7109375" customWidth="1"/>
    <col min="8964" max="8964" width="10.5703125" customWidth="1"/>
    <col min="8965" max="8965" width="9.85546875" bestFit="1" customWidth="1"/>
    <col min="8966" max="8966" width="9.140625" customWidth="1"/>
    <col min="8967" max="8967" width="11.140625" customWidth="1"/>
    <col min="8968" max="8968" width="7.5703125" customWidth="1"/>
    <col min="8969" max="8969" width="11.5703125" customWidth="1"/>
    <col min="8970" max="8970" width="6.140625" customWidth="1"/>
    <col min="8971" max="8971" width="16.7109375" customWidth="1"/>
    <col min="9215" max="9215" width="3" customWidth="1"/>
    <col min="9216" max="9216" width="43.28515625" customWidth="1"/>
    <col min="9217" max="9217" width="12.7109375" customWidth="1"/>
    <col min="9218" max="9218" width="10.5703125" customWidth="1"/>
    <col min="9219" max="9219" width="10.7109375" customWidth="1"/>
    <col min="9220" max="9220" width="10.5703125" customWidth="1"/>
    <col min="9221" max="9221" width="9.85546875" bestFit="1" customWidth="1"/>
    <col min="9222" max="9222" width="9.140625" customWidth="1"/>
    <col min="9223" max="9223" width="11.140625" customWidth="1"/>
    <col min="9224" max="9224" width="7.5703125" customWidth="1"/>
    <col min="9225" max="9225" width="11.5703125" customWidth="1"/>
    <col min="9226" max="9226" width="6.140625" customWidth="1"/>
    <col min="9227" max="9227" width="16.7109375" customWidth="1"/>
    <col min="9471" max="9471" width="3" customWidth="1"/>
    <col min="9472" max="9472" width="43.28515625" customWidth="1"/>
    <col min="9473" max="9473" width="12.7109375" customWidth="1"/>
    <col min="9474" max="9474" width="10.5703125" customWidth="1"/>
    <col min="9475" max="9475" width="10.7109375" customWidth="1"/>
    <col min="9476" max="9476" width="10.5703125" customWidth="1"/>
    <col min="9477" max="9477" width="9.85546875" bestFit="1" customWidth="1"/>
    <col min="9478" max="9478" width="9.140625" customWidth="1"/>
    <col min="9479" max="9479" width="11.140625" customWidth="1"/>
    <col min="9480" max="9480" width="7.5703125" customWidth="1"/>
    <col min="9481" max="9481" width="11.5703125" customWidth="1"/>
    <col min="9482" max="9482" width="6.140625" customWidth="1"/>
    <col min="9483" max="9483" width="16.7109375" customWidth="1"/>
    <col min="9727" max="9727" width="3" customWidth="1"/>
    <col min="9728" max="9728" width="43.28515625" customWidth="1"/>
    <col min="9729" max="9729" width="12.7109375" customWidth="1"/>
    <col min="9730" max="9730" width="10.5703125" customWidth="1"/>
    <col min="9731" max="9731" width="10.7109375" customWidth="1"/>
    <col min="9732" max="9732" width="10.5703125" customWidth="1"/>
    <col min="9733" max="9733" width="9.85546875" bestFit="1" customWidth="1"/>
    <col min="9734" max="9734" width="9.140625" customWidth="1"/>
    <col min="9735" max="9735" width="11.140625" customWidth="1"/>
    <col min="9736" max="9736" width="7.5703125" customWidth="1"/>
    <col min="9737" max="9737" width="11.5703125" customWidth="1"/>
    <col min="9738" max="9738" width="6.140625" customWidth="1"/>
    <col min="9739" max="9739" width="16.7109375" customWidth="1"/>
    <col min="9983" max="9983" width="3" customWidth="1"/>
    <col min="9984" max="9984" width="43.28515625" customWidth="1"/>
    <col min="9985" max="9985" width="12.7109375" customWidth="1"/>
    <col min="9986" max="9986" width="10.5703125" customWidth="1"/>
    <col min="9987" max="9987" width="10.7109375" customWidth="1"/>
    <col min="9988" max="9988" width="10.5703125" customWidth="1"/>
    <col min="9989" max="9989" width="9.85546875" bestFit="1" customWidth="1"/>
    <col min="9990" max="9990" width="9.140625" customWidth="1"/>
    <col min="9991" max="9991" width="11.140625" customWidth="1"/>
    <col min="9992" max="9992" width="7.5703125" customWidth="1"/>
    <col min="9993" max="9993" width="11.5703125" customWidth="1"/>
    <col min="9994" max="9994" width="6.140625" customWidth="1"/>
    <col min="9995" max="9995" width="16.7109375" customWidth="1"/>
    <col min="10239" max="10239" width="3" customWidth="1"/>
    <col min="10240" max="10240" width="43.28515625" customWidth="1"/>
    <col min="10241" max="10241" width="12.7109375" customWidth="1"/>
    <col min="10242" max="10242" width="10.5703125" customWidth="1"/>
    <col min="10243" max="10243" width="10.7109375" customWidth="1"/>
    <col min="10244" max="10244" width="10.5703125" customWidth="1"/>
    <col min="10245" max="10245" width="9.85546875" bestFit="1" customWidth="1"/>
    <col min="10246" max="10246" width="9.140625" customWidth="1"/>
    <col min="10247" max="10247" width="11.140625" customWidth="1"/>
    <col min="10248" max="10248" width="7.5703125" customWidth="1"/>
    <col min="10249" max="10249" width="11.5703125" customWidth="1"/>
    <col min="10250" max="10250" width="6.140625" customWidth="1"/>
    <col min="10251" max="10251" width="16.7109375" customWidth="1"/>
    <col min="10495" max="10495" width="3" customWidth="1"/>
    <col min="10496" max="10496" width="43.28515625" customWidth="1"/>
    <col min="10497" max="10497" width="12.7109375" customWidth="1"/>
    <col min="10498" max="10498" width="10.5703125" customWidth="1"/>
    <col min="10499" max="10499" width="10.7109375" customWidth="1"/>
    <col min="10500" max="10500" width="10.5703125" customWidth="1"/>
    <col min="10501" max="10501" width="9.85546875" bestFit="1" customWidth="1"/>
    <col min="10502" max="10502" width="9.140625" customWidth="1"/>
    <col min="10503" max="10503" width="11.140625" customWidth="1"/>
    <col min="10504" max="10504" width="7.5703125" customWidth="1"/>
    <col min="10505" max="10505" width="11.5703125" customWidth="1"/>
    <col min="10506" max="10506" width="6.140625" customWidth="1"/>
    <col min="10507" max="10507" width="16.7109375" customWidth="1"/>
    <col min="10751" max="10751" width="3" customWidth="1"/>
    <col min="10752" max="10752" width="43.28515625" customWidth="1"/>
    <col min="10753" max="10753" width="12.7109375" customWidth="1"/>
    <col min="10754" max="10754" width="10.5703125" customWidth="1"/>
    <col min="10755" max="10755" width="10.7109375" customWidth="1"/>
    <col min="10756" max="10756" width="10.5703125" customWidth="1"/>
    <col min="10757" max="10757" width="9.85546875" bestFit="1" customWidth="1"/>
    <col min="10758" max="10758" width="9.140625" customWidth="1"/>
    <col min="10759" max="10759" width="11.140625" customWidth="1"/>
    <col min="10760" max="10760" width="7.5703125" customWidth="1"/>
    <col min="10761" max="10761" width="11.5703125" customWidth="1"/>
    <col min="10762" max="10762" width="6.140625" customWidth="1"/>
    <col min="10763" max="10763" width="16.7109375" customWidth="1"/>
    <col min="11007" max="11007" width="3" customWidth="1"/>
    <col min="11008" max="11008" width="43.28515625" customWidth="1"/>
    <col min="11009" max="11009" width="12.7109375" customWidth="1"/>
    <col min="11010" max="11010" width="10.5703125" customWidth="1"/>
    <col min="11011" max="11011" width="10.7109375" customWidth="1"/>
    <col min="11012" max="11012" width="10.5703125" customWidth="1"/>
    <col min="11013" max="11013" width="9.85546875" bestFit="1" customWidth="1"/>
    <col min="11014" max="11014" width="9.140625" customWidth="1"/>
    <col min="11015" max="11015" width="11.140625" customWidth="1"/>
    <col min="11016" max="11016" width="7.5703125" customWidth="1"/>
    <col min="11017" max="11017" width="11.5703125" customWidth="1"/>
    <col min="11018" max="11018" width="6.140625" customWidth="1"/>
    <col min="11019" max="11019" width="16.7109375" customWidth="1"/>
    <col min="11263" max="11263" width="3" customWidth="1"/>
    <col min="11264" max="11264" width="43.28515625" customWidth="1"/>
    <col min="11265" max="11265" width="12.7109375" customWidth="1"/>
    <col min="11266" max="11266" width="10.5703125" customWidth="1"/>
    <col min="11267" max="11267" width="10.7109375" customWidth="1"/>
    <col min="11268" max="11268" width="10.5703125" customWidth="1"/>
    <col min="11269" max="11269" width="9.85546875" bestFit="1" customWidth="1"/>
    <col min="11270" max="11270" width="9.140625" customWidth="1"/>
    <col min="11271" max="11271" width="11.140625" customWidth="1"/>
    <col min="11272" max="11272" width="7.5703125" customWidth="1"/>
    <col min="11273" max="11273" width="11.5703125" customWidth="1"/>
    <col min="11274" max="11274" width="6.140625" customWidth="1"/>
    <col min="11275" max="11275" width="16.7109375" customWidth="1"/>
    <col min="11519" max="11519" width="3" customWidth="1"/>
    <col min="11520" max="11520" width="43.28515625" customWidth="1"/>
    <col min="11521" max="11521" width="12.7109375" customWidth="1"/>
    <col min="11522" max="11522" width="10.5703125" customWidth="1"/>
    <col min="11523" max="11523" width="10.7109375" customWidth="1"/>
    <col min="11524" max="11524" width="10.5703125" customWidth="1"/>
    <col min="11525" max="11525" width="9.85546875" bestFit="1" customWidth="1"/>
    <col min="11526" max="11526" width="9.140625" customWidth="1"/>
    <col min="11527" max="11527" width="11.140625" customWidth="1"/>
    <col min="11528" max="11528" width="7.5703125" customWidth="1"/>
    <col min="11529" max="11529" width="11.5703125" customWidth="1"/>
    <col min="11530" max="11530" width="6.140625" customWidth="1"/>
    <col min="11531" max="11531" width="16.7109375" customWidth="1"/>
    <col min="11775" max="11775" width="3" customWidth="1"/>
    <col min="11776" max="11776" width="43.28515625" customWidth="1"/>
    <col min="11777" max="11777" width="12.7109375" customWidth="1"/>
    <col min="11778" max="11778" width="10.5703125" customWidth="1"/>
    <col min="11779" max="11779" width="10.7109375" customWidth="1"/>
    <col min="11780" max="11780" width="10.5703125" customWidth="1"/>
    <col min="11781" max="11781" width="9.85546875" bestFit="1" customWidth="1"/>
    <col min="11782" max="11782" width="9.140625" customWidth="1"/>
    <col min="11783" max="11783" width="11.140625" customWidth="1"/>
    <col min="11784" max="11784" width="7.5703125" customWidth="1"/>
    <col min="11785" max="11785" width="11.5703125" customWidth="1"/>
    <col min="11786" max="11786" width="6.140625" customWidth="1"/>
    <col min="11787" max="11787" width="16.7109375" customWidth="1"/>
    <col min="12031" max="12031" width="3" customWidth="1"/>
    <col min="12032" max="12032" width="43.28515625" customWidth="1"/>
    <col min="12033" max="12033" width="12.7109375" customWidth="1"/>
    <col min="12034" max="12034" width="10.5703125" customWidth="1"/>
    <col min="12035" max="12035" width="10.7109375" customWidth="1"/>
    <col min="12036" max="12036" width="10.5703125" customWidth="1"/>
    <col min="12037" max="12037" width="9.85546875" bestFit="1" customWidth="1"/>
    <col min="12038" max="12038" width="9.140625" customWidth="1"/>
    <col min="12039" max="12039" width="11.140625" customWidth="1"/>
    <col min="12040" max="12040" width="7.5703125" customWidth="1"/>
    <col min="12041" max="12041" width="11.5703125" customWidth="1"/>
    <col min="12042" max="12042" width="6.140625" customWidth="1"/>
    <col min="12043" max="12043" width="16.7109375" customWidth="1"/>
    <col min="12287" max="12287" width="3" customWidth="1"/>
    <col min="12288" max="12288" width="43.28515625" customWidth="1"/>
    <col min="12289" max="12289" width="12.7109375" customWidth="1"/>
    <col min="12290" max="12290" width="10.5703125" customWidth="1"/>
    <col min="12291" max="12291" width="10.7109375" customWidth="1"/>
    <col min="12292" max="12292" width="10.5703125" customWidth="1"/>
    <col min="12293" max="12293" width="9.85546875" bestFit="1" customWidth="1"/>
    <col min="12294" max="12294" width="9.140625" customWidth="1"/>
    <col min="12295" max="12295" width="11.140625" customWidth="1"/>
    <col min="12296" max="12296" width="7.5703125" customWidth="1"/>
    <col min="12297" max="12297" width="11.5703125" customWidth="1"/>
    <col min="12298" max="12298" width="6.140625" customWidth="1"/>
    <col min="12299" max="12299" width="16.7109375" customWidth="1"/>
    <col min="12543" max="12543" width="3" customWidth="1"/>
    <col min="12544" max="12544" width="43.28515625" customWidth="1"/>
    <col min="12545" max="12545" width="12.7109375" customWidth="1"/>
    <col min="12546" max="12546" width="10.5703125" customWidth="1"/>
    <col min="12547" max="12547" width="10.7109375" customWidth="1"/>
    <col min="12548" max="12548" width="10.5703125" customWidth="1"/>
    <col min="12549" max="12549" width="9.85546875" bestFit="1" customWidth="1"/>
    <col min="12550" max="12550" width="9.140625" customWidth="1"/>
    <col min="12551" max="12551" width="11.140625" customWidth="1"/>
    <col min="12552" max="12552" width="7.5703125" customWidth="1"/>
    <col min="12553" max="12553" width="11.5703125" customWidth="1"/>
    <col min="12554" max="12554" width="6.140625" customWidth="1"/>
    <col min="12555" max="12555" width="16.7109375" customWidth="1"/>
    <col min="12799" max="12799" width="3" customWidth="1"/>
    <col min="12800" max="12800" width="43.28515625" customWidth="1"/>
    <col min="12801" max="12801" width="12.7109375" customWidth="1"/>
    <col min="12802" max="12802" width="10.5703125" customWidth="1"/>
    <col min="12803" max="12803" width="10.7109375" customWidth="1"/>
    <col min="12804" max="12804" width="10.5703125" customWidth="1"/>
    <col min="12805" max="12805" width="9.85546875" bestFit="1" customWidth="1"/>
    <col min="12806" max="12806" width="9.140625" customWidth="1"/>
    <col min="12807" max="12807" width="11.140625" customWidth="1"/>
    <col min="12808" max="12808" width="7.5703125" customWidth="1"/>
    <col min="12809" max="12809" width="11.5703125" customWidth="1"/>
    <col min="12810" max="12810" width="6.140625" customWidth="1"/>
    <col min="12811" max="12811" width="16.7109375" customWidth="1"/>
    <col min="13055" max="13055" width="3" customWidth="1"/>
    <col min="13056" max="13056" width="43.28515625" customWidth="1"/>
    <col min="13057" max="13057" width="12.7109375" customWidth="1"/>
    <col min="13058" max="13058" width="10.5703125" customWidth="1"/>
    <col min="13059" max="13059" width="10.7109375" customWidth="1"/>
    <col min="13060" max="13060" width="10.5703125" customWidth="1"/>
    <col min="13061" max="13061" width="9.85546875" bestFit="1" customWidth="1"/>
    <col min="13062" max="13062" width="9.140625" customWidth="1"/>
    <col min="13063" max="13063" width="11.140625" customWidth="1"/>
    <col min="13064" max="13064" width="7.5703125" customWidth="1"/>
    <col min="13065" max="13065" width="11.5703125" customWidth="1"/>
    <col min="13066" max="13066" width="6.140625" customWidth="1"/>
    <col min="13067" max="13067" width="16.7109375" customWidth="1"/>
    <col min="13311" max="13311" width="3" customWidth="1"/>
    <col min="13312" max="13312" width="43.28515625" customWidth="1"/>
    <col min="13313" max="13313" width="12.7109375" customWidth="1"/>
    <col min="13314" max="13314" width="10.5703125" customWidth="1"/>
    <col min="13315" max="13315" width="10.7109375" customWidth="1"/>
    <col min="13316" max="13316" width="10.5703125" customWidth="1"/>
    <col min="13317" max="13317" width="9.85546875" bestFit="1" customWidth="1"/>
    <col min="13318" max="13318" width="9.140625" customWidth="1"/>
    <col min="13319" max="13319" width="11.140625" customWidth="1"/>
    <col min="13320" max="13320" width="7.5703125" customWidth="1"/>
    <col min="13321" max="13321" width="11.5703125" customWidth="1"/>
    <col min="13322" max="13322" width="6.140625" customWidth="1"/>
    <col min="13323" max="13323" width="16.7109375" customWidth="1"/>
    <col min="13567" max="13567" width="3" customWidth="1"/>
    <col min="13568" max="13568" width="43.28515625" customWidth="1"/>
    <col min="13569" max="13569" width="12.7109375" customWidth="1"/>
    <col min="13570" max="13570" width="10.5703125" customWidth="1"/>
    <col min="13571" max="13571" width="10.7109375" customWidth="1"/>
    <col min="13572" max="13572" width="10.5703125" customWidth="1"/>
    <col min="13573" max="13573" width="9.85546875" bestFit="1" customWidth="1"/>
    <col min="13574" max="13574" width="9.140625" customWidth="1"/>
    <col min="13575" max="13575" width="11.140625" customWidth="1"/>
    <col min="13576" max="13576" width="7.5703125" customWidth="1"/>
    <col min="13577" max="13577" width="11.5703125" customWidth="1"/>
    <col min="13578" max="13578" width="6.140625" customWidth="1"/>
    <col min="13579" max="13579" width="16.7109375" customWidth="1"/>
    <col min="13823" max="13823" width="3" customWidth="1"/>
    <col min="13824" max="13824" width="43.28515625" customWidth="1"/>
    <col min="13825" max="13825" width="12.7109375" customWidth="1"/>
    <col min="13826" max="13826" width="10.5703125" customWidth="1"/>
    <col min="13827" max="13827" width="10.7109375" customWidth="1"/>
    <col min="13828" max="13828" width="10.5703125" customWidth="1"/>
    <col min="13829" max="13829" width="9.85546875" bestFit="1" customWidth="1"/>
    <col min="13830" max="13830" width="9.140625" customWidth="1"/>
    <col min="13831" max="13831" width="11.140625" customWidth="1"/>
    <col min="13832" max="13832" width="7.5703125" customWidth="1"/>
    <col min="13833" max="13833" width="11.5703125" customWidth="1"/>
    <col min="13834" max="13834" width="6.140625" customWidth="1"/>
    <col min="13835" max="13835" width="16.7109375" customWidth="1"/>
    <col min="14079" max="14079" width="3" customWidth="1"/>
    <col min="14080" max="14080" width="43.28515625" customWidth="1"/>
    <col min="14081" max="14081" width="12.7109375" customWidth="1"/>
    <col min="14082" max="14082" width="10.5703125" customWidth="1"/>
    <col min="14083" max="14083" width="10.7109375" customWidth="1"/>
    <col min="14084" max="14084" width="10.5703125" customWidth="1"/>
    <col min="14085" max="14085" width="9.85546875" bestFit="1" customWidth="1"/>
    <col min="14086" max="14086" width="9.140625" customWidth="1"/>
    <col min="14087" max="14087" width="11.140625" customWidth="1"/>
    <col min="14088" max="14088" width="7.5703125" customWidth="1"/>
    <col min="14089" max="14089" width="11.5703125" customWidth="1"/>
    <col min="14090" max="14090" width="6.140625" customWidth="1"/>
    <col min="14091" max="14091" width="16.7109375" customWidth="1"/>
    <col min="14335" max="14335" width="3" customWidth="1"/>
    <col min="14336" max="14336" width="43.28515625" customWidth="1"/>
    <col min="14337" max="14337" width="12.7109375" customWidth="1"/>
    <col min="14338" max="14338" width="10.5703125" customWidth="1"/>
    <col min="14339" max="14339" width="10.7109375" customWidth="1"/>
    <col min="14340" max="14340" width="10.5703125" customWidth="1"/>
    <col min="14341" max="14341" width="9.85546875" bestFit="1" customWidth="1"/>
    <col min="14342" max="14342" width="9.140625" customWidth="1"/>
    <col min="14343" max="14343" width="11.140625" customWidth="1"/>
    <col min="14344" max="14344" width="7.5703125" customWidth="1"/>
    <col min="14345" max="14345" width="11.5703125" customWidth="1"/>
    <col min="14346" max="14346" width="6.140625" customWidth="1"/>
    <col min="14347" max="14347" width="16.7109375" customWidth="1"/>
    <col min="14591" max="14591" width="3" customWidth="1"/>
    <col min="14592" max="14592" width="43.28515625" customWidth="1"/>
    <col min="14593" max="14593" width="12.7109375" customWidth="1"/>
    <col min="14594" max="14594" width="10.5703125" customWidth="1"/>
    <col min="14595" max="14595" width="10.7109375" customWidth="1"/>
    <col min="14596" max="14596" width="10.5703125" customWidth="1"/>
    <col min="14597" max="14597" width="9.85546875" bestFit="1" customWidth="1"/>
    <col min="14598" max="14598" width="9.140625" customWidth="1"/>
    <col min="14599" max="14599" width="11.140625" customWidth="1"/>
    <col min="14600" max="14600" width="7.5703125" customWidth="1"/>
    <col min="14601" max="14601" width="11.5703125" customWidth="1"/>
    <col min="14602" max="14602" width="6.140625" customWidth="1"/>
    <col min="14603" max="14603" width="16.7109375" customWidth="1"/>
    <col min="14847" max="14847" width="3" customWidth="1"/>
    <col min="14848" max="14848" width="43.28515625" customWidth="1"/>
    <col min="14849" max="14849" width="12.7109375" customWidth="1"/>
    <col min="14850" max="14850" width="10.5703125" customWidth="1"/>
    <col min="14851" max="14851" width="10.7109375" customWidth="1"/>
    <col min="14852" max="14852" width="10.5703125" customWidth="1"/>
    <col min="14853" max="14853" width="9.85546875" bestFit="1" customWidth="1"/>
    <col min="14854" max="14854" width="9.140625" customWidth="1"/>
    <col min="14855" max="14855" width="11.140625" customWidth="1"/>
    <col min="14856" max="14856" width="7.5703125" customWidth="1"/>
    <col min="14857" max="14857" width="11.5703125" customWidth="1"/>
    <col min="14858" max="14858" width="6.140625" customWidth="1"/>
    <col min="14859" max="14859" width="16.7109375" customWidth="1"/>
    <col min="15103" max="15103" width="3" customWidth="1"/>
    <col min="15104" max="15104" width="43.28515625" customWidth="1"/>
    <col min="15105" max="15105" width="12.7109375" customWidth="1"/>
    <col min="15106" max="15106" width="10.5703125" customWidth="1"/>
    <col min="15107" max="15107" width="10.7109375" customWidth="1"/>
    <col min="15108" max="15108" width="10.5703125" customWidth="1"/>
    <col min="15109" max="15109" width="9.85546875" bestFit="1" customWidth="1"/>
    <col min="15110" max="15110" width="9.140625" customWidth="1"/>
    <col min="15111" max="15111" width="11.140625" customWidth="1"/>
    <col min="15112" max="15112" width="7.5703125" customWidth="1"/>
    <col min="15113" max="15113" width="11.5703125" customWidth="1"/>
    <col min="15114" max="15114" width="6.140625" customWidth="1"/>
    <col min="15115" max="15115" width="16.7109375" customWidth="1"/>
    <col min="15359" max="15359" width="3" customWidth="1"/>
    <col min="15360" max="15360" width="43.28515625" customWidth="1"/>
    <col min="15361" max="15361" width="12.7109375" customWidth="1"/>
    <col min="15362" max="15362" width="10.5703125" customWidth="1"/>
    <col min="15363" max="15363" width="10.7109375" customWidth="1"/>
    <col min="15364" max="15364" width="10.5703125" customWidth="1"/>
    <col min="15365" max="15365" width="9.85546875" bestFit="1" customWidth="1"/>
    <col min="15366" max="15366" width="9.140625" customWidth="1"/>
    <col min="15367" max="15367" width="11.140625" customWidth="1"/>
    <col min="15368" max="15368" width="7.5703125" customWidth="1"/>
    <col min="15369" max="15369" width="11.5703125" customWidth="1"/>
    <col min="15370" max="15370" width="6.140625" customWidth="1"/>
    <col min="15371" max="15371" width="16.7109375" customWidth="1"/>
    <col min="15615" max="15615" width="3" customWidth="1"/>
    <col min="15616" max="15616" width="43.28515625" customWidth="1"/>
    <col min="15617" max="15617" width="12.7109375" customWidth="1"/>
    <col min="15618" max="15618" width="10.5703125" customWidth="1"/>
    <col min="15619" max="15619" width="10.7109375" customWidth="1"/>
    <col min="15620" max="15620" width="10.5703125" customWidth="1"/>
    <col min="15621" max="15621" width="9.85546875" bestFit="1" customWidth="1"/>
    <col min="15622" max="15622" width="9.140625" customWidth="1"/>
    <col min="15623" max="15623" width="11.140625" customWidth="1"/>
    <col min="15624" max="15624" width="7.5703125" customWidth="1"/>
    <col min="15625" max="15625" width="11.5703125" customWidth="1"/>
    <col min="15626" max="15626" width="6.140625" customWidth="1"/>
    <col min="15627" max="15627" width="16.7109375" customWidth="1"/>
    <col min="15871" max="15871" width="3" customWidth="1"/>
    <col min="15872" max="15872" width="43.28515625" customWidth="1"/>
    <col min="15873" max="15873" width="12.7109375" customWidth="1"/>
    <col min="15874" max="15874" width="10.5703125" customWidth="1"/>
    <col min="15875" max="15875" width="10.7109375" customWidth="1"/>
    <col min="15876" max="15876" width="10.5703125" customWidth="1"/>
    <col min="15877" max="15877" width="9.85546875" bestFit="1" customWidth="1"/>
    <col min="15878" max="15878" width="9.140625" customWidth="1"/>
    <col min="15879" max="15879" width="11.140625" customWidth="1"/>
    <col min="15880" max="15880" width="7.5703125" customWidth="1"/>
    <col min="15881" max="15881" width="11.5703125" customWidth="1"/>
    <col min="15882" max="15882" width="6.140625" customWidth="1"/>
    <col min="15883" max="15883" width="16.7109375" customWidth="1"/>
    <col min="16127" max="16127" width="3" customWidth="1"/>
    <col min="16128" max="16128" width="43.28515625" customWidth="1"/>
    <col min="16129" max="16129" width="12.7109375" customWidth="1"/>
    <col min="16130" max="16130" width="10.5703125" customWidth="1"/>
    <col min="16131" max="16131" width="10.7109375" customWidth="1"/>
    <col min="16132" max="16132" width="10.5703125" customWidth="1"/>
    <col min="16133" max="16133" width="9.85546875" bestFit="1" customWidth="1"/>
    <col min="16134" max="16134" width="9.140625" customWidth="1"/>
    <col min="16135" max="16135" width="11.140625" customWidth="1"/>
    <col min="16136" max="16136" width="7.5703125" customWidth="1"/>
    <col min="16137" max="16137" width="11.5703125" customWidth="1"/>
    <col min="16138" max="16138" width="6.140625" customWidth="1"/>
    <col min="16139" max="16139" width="16.7109375" customWidth="1"/>
  </cols>
  <sheetData>
    <row r="1" spans="1:12" ht="15.75">
      <c r="B1" s="352" t="s">
        <v>226</v>
      </c>
      <c r="C1" s="373"/>
      <c r="D1" s="373"/>
      <c r="E1" s="373"/>
      <c r="F1" s="373"/>
      <c r="G1" s="373"/>
      <c r="H1" s="373"/>
      <c r="I1" s="373"/>
      <c r="J1" s="373"/>
      <c r="L1" s="103"/>
    </row>
    <row r="2" spans="1:12" s="19" customFormat="1">
      <c r="A2" s="374"/>
      <c r="B2" s="354" t="s">
        <v>157</v>
      </c>
      <c r="C2" s="373"/>
      <c r="D2" s="373"/>
      <c r="E2" s="373"/>
      <c r="F2" s="373"/>
      <c r="G2" s="373"/>
      <c r="H2" s="373"/>
      <c r="I2" s="373"/>
      <c r="J2" s="373"/>
      <c r="K2"/>
      <c r="L2" s="373"/>
    </row>
    <row r="3" spans="1:12" ht="15.75" thickBot="1">
      <c r="A3" s="374"/>
      <c r="B3" s="373"/>
      <c r="C3" s="375"/>
      <c r="D3" s="375"/>
      <c r="E3" s="375"/>
      <c r="F3" s="375"/>
      <c r="G3" s="375"/>
      <c r="H3" s="375"/>
      <c r="I3" s="375"/>
      <c r="J3" s="375"/>
      <c r="K3" s="375"/>
      <c r="L3" s="376"/>
    </row>
    <row r="4" spans="1:12" ht="15" customHeight="1">
      <c r="A4" s="494" t="s">
        <v>51</v>
      </c>
      <c r="B4" s="472" t="s">
        <v>124</v>
      </c>
      <c r="C4" s="497" t="s">
        <v>52</v>
      </c>
      <c r="D4" s="377"/>
      <c r="E4" s="378"/>
      <c r="F4" s="378"/>
      <c r="G4" s="377" t="s">
        <v>28</v>
      </c>
      <c r="H4" s="377"/>
      <c r="I4" s="378"/>
      <c r="J4" s="497" t="s">
        <v>53</v>
      </c>
      <c r="K4" s="500" t="s">
        <v>54</v>
      </c>
      <c r="L4" s="487" t="s">
        <v>67</v>
      </c>
    </row>
    <row r="5" spans="1:12" ht="15" customHeight="1">
      <c r="A5" s="495"/>
      <c r="B5" s="473"/>
      <c r="C5" s="498"/>
      <c r="D5" s="490" t="s">
        <v>56</v>
      </c>
      <c r="E5" s="379" t="s">
        <v>28</v>
      </c>
      <c r="F5" s="380"/>
      <c r="G5" s="492" t="s">
        <v>31</v>
      </c>
      <c r="H5" s="492" t="s">
        <v>32</v>
      </c>
      <c r="I5" s="492" t="s">
        <v>33</v>
      </c>
      <c r="J5" s="498"/>
      <c r="K5" s="501"/>
      <c r="L5" s="488"/>
    </row>
    <row r="6" spans="1:12" ht="51.75" customHeight="1" thickBot="1">
      <c r="A6" s="496"/>
      <c r="B6" s="474"/>
      <c r="C6" s="499"/>
      <c r="D6" s="491"/>
      <c r="E6" s="381" t="s">
        <v>57</v>
      </c>
      <c r="F6" s="382" t="s">
        <v>58</v>
      </c>
      <c r="G6" s="493"/>
      <c r="H6" s="493"/>
      <c r="I6" s="493"/>
      <c r="J6" s="499"/>
      <c r="K6" s="502"/>
      <c r="L6" s="489"/>
    </row>
    <row r="7" spans="1:12" ht="15.75" thickBot="1">
      <c r="A7" s="383"/>
      <c r="B7" s="384" t="s">
        <v>137</v>
      </c>
      <c r="C7" s="385" t="s">
        <v>36</v>
      </c>
      <c r="D7" s="386" t="s">
        <v>37</v>
      </c>
      <c r="E7" s="387" t="s">
        <v>38</v>
      </c>
      <c r="F7" s="387" t="s">
        <v>39</v>
      </c>
      <c r="G7" s="387" t="s">
        <v>40</v>
      </c>
      <c r="H7" s="387" t="s">
        <v>41</v>
      </c>
      <c r="I7" s="387" t="s">
        <v>42</v>
      </c>
      <c r="J7" s="385" t="s">
        <v>43</v>
      </c>
      <c r="K7" s="388" t="s">
        <v>64</v>
      </c>
      <c r="L7" s="389" t="s">
        <v>65</v>
      </c>
    </row>
    <row r="8" spans="1:12" ht="24">
      <c r="A8" s="390" t="s">
        <v>36</v>
      </c>
      <c r="B8" s="391" t="s">
        <v>138</v>
      </c>
      <c r="C8" s="392">
        <f>D8+G8+H8+I8</f>
        <v>35599401</v>
      </c>
      <c r="D8" s="393">
        <f>E8+F8</f>
        <v>8647990</v>
      </c>
      <c r="E8" s="394">
        <v>6596747</v>
      </c>
      <c r="F8" s="394">
        <v>2051243</v>
      </c>
      <c r="G8" s="394">
        <v>2940316</v>
      </c>
      <c r="H8" s="394">
        <v>131935</v>
      </c>
      <c r="I8" s="394">
        <v>23879160</v>
      </c>
      <c r="J8" s="392">
        <v>0</v>
      </c>
      <c r="K8" s="395">
        <f>C8-J8</f>
        <v>35599401</v>
      </c>
      <c r="L8" s="396">
        <v>16</v>
      </c>
    </row>
    <row r="9" spans="1:12" ht="36.75" thickBot="1">
      <c r="A9" s="390" t="s">
        <v>37</v>
      </c>
      <c r="B9" s="391" t="s">
        <v>68</v>
      </c>
      <c r="C9" s="392">
        <f>D9+G9+H9+I9</f>
        <v>1691934</v>
      </c>
      <c r="D9" s="393">
        <f>E9+F9</f>
        <v>923234</v>
      </c>
      <c r="E9" s="394">
        <v>686234</v>
      </c>
      <c r="F9" s="394">
        <v>237000</v>
      </c>
      <c r="G9" s="394">
        <v>261320</v>
      </c>
      <c r="H9" s="394">
        <v>13725</v>
      </c>
      <c r="I9" s="394">
        <v>493655</v>
      </c>
      <c r="J9" s="392">
        <v>0</v>
      </c>
      <c r="K9" s="395">
        <f>C9-J9</f>
        <v>1691934</v>
      </c>
      <c r="L9" s="396">
        <v>1.65</v>
      </c>
    </row>
    <row r="10" spans="1:12" ht="15.75" thickBot="1">
      <c r="A10" s="397"/>
      <c r="B10" s="398" t="s">
        <v>227</v>
      </c>
      <c r="C10" s="399">
        <f t="shared" ref="C10:L10" si="0">SUM(C8:C9)</f>
        <v>37291335</v>
      </c>
      <c r="D10" s="400">
        <f t="shared" si="0"/>
        <v>9571224</v>
      </c>
      <c r="E10" s="401">
        <f t="shared" si="0"/>
        <v>7282981</v>
      </c>
      <c r="F10" s="401">
        <f t="shared" si="0"/>
        <v>2288243</v>
      </c>
      <c r="G10" s="401">
        <f t="shared" si="0"/>
        <v>3201636</v>
      </c>
      <c r="H10" s="401">
        <f t="shared" si="0"/>
        <v>145660</v>
      </c>
      <c r="I10" s="402">
        <f t="shared" si="0"/>
        <v>24372815</v>
      </c>
      <c r="J10" s="399">
        <f t="shared" si="0"/>
        <v>0</v>
      </c>
      <c r="K10" s="399">
        <f t="shared" si="0"/>
        <v>37291335</v>
      </c>
      <c r="L10" s="403">
        <f t="shared" si="0"/>
        <v>17.649999999999999</v>
      </c>
    </row>
  </sheetData>
  <mergeCells count="10">
    <mergeCell ref="A4:A6"/>
    <mergeCell ref="B4:B6"/>
    <mergeCell ref="C4:C6"/>
    <mergeCell ref="J4:J6"/>
    <mergeCell ref="K4:K6"/>
    <mergeCell ref="L4:L6"/>
    <mergeCell ref="D5:D6"/>
    <mergeCell ref="G5:G6"/>
    <mergeCell ref="H5:H6"/>
    <mergeCell ref="I5:I6"/>
  </mergeCells>
  <pageMargins left="0.70866141732283472" right="0.70866141732283472" top="0.78740157480314965" bottom="0.78740157480314965" header="0.31496062992125984" footer="0.31496062992125984"/>
  <pageSetup paperSize="9" scale="91" orientation="landscape" r:id="rId1"/>
  <headerFooter>
    <oddHeader>&amp;RKapitola C.VI
Tabulka č. 1d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2"/>
  <sheetViews>
    <sheetView workbookViewId="0">
      <selection activeCell="A30" sqref="A30"/>
    </sheetView>
  </sheetViews>
  <sheetFormatPr defaultRowHeight="15"/>
  <cols>
    <col min="5" max="5" width="10.140625" bestFit="1" customWidth="1"/>
    <col min="6" max="7" width="11.140625" bestFit="1" customWidth="1"/>
    <col min="9" max="9" width="11.140625" bestFit="1" customWidth="1"/>
    <col min="10" max="11" width="10.140625" bestFit="1" customWidth="1"/>
    <col min="12" max="12" width="11.140625" bestFit="1" customWidth="1"/>
  </cols>
  <sheetData>
    <row r="2" spans="1:12" ht="18">
      <c r="A2" s="509" t="s">
        <v>228</v>
      </c>
      <c r="B2" s="509"/>
      <c r="C2" s="509"/>
      <c r="D2" s="509"/>
      <c r="E2" s="509"/>
      <c r="F2" s="509"/>
      <c r="G2" s="509"/>
      <c r="H2" s="509"/>
      <c r="I2" s="509"/>
      <c r="J2" s="509"/>
      <c r="K2" s="509"/>
      <c r="L2" s="509"/>
    </row>
    <row r="3" spans="1:12" ht="15.75" thickBot="1">
      <c r="L3" t="s">
        <v>173</v>
      </c>
    </row>
    <row r="4" spans="1:12" ht="46.5" thickBot="1">
      <c r="A4" s="510" t="s">
        <v>69</v>
      </c>
      <c r="B4" s="511"/>
      <c r="C4" s="512"/>
      <c r="D4" s="24" t="s">
        <v>50</v>
      </c>
      <c r="E4" s="26" t="s">
        <v>96</v>
      </c>
      <c r="F4" s="28" t="s">
        <v>47</v>
      </c>
      <c r="G4" s="27" t="s">
        <v>179</v>
      </c>
      <c r="H4" s="28" t="s">
        <v>48</v>
      </c>
      <c r="I4" s="26" t="s">
        <v>70</v>
      </c>
      <c r="J4" s="27" t="s">
        <v>46</v>
      </c>
      <c r="K4" s="25" t="s">
        <v>44</v>
      </c>
      <c r="L4" s="29" t="s">
        <v>71</v>
      </c>
    </row>
    <row r="5" spans="1:12">
      <c r="A5" s="30" t="s">
        <v>72</v>
      </c>
      <c r="B5" s="11"/>
      <c r="C5" s="11"/>
      <c r="D5" s="513" t="s">
        <v>73</v>
      </c>
      <c r="E5" s="58">
        <v>40926100</v>
      </c>
      <c r="F5" s="59">
        <v>240553242</v>
      </c>
      <c r="G5" s="59">
        <v>220509714</v>
      </c>
      <c r="H5" s="59">
        <v>7341776</v>
      </c>
      <c r="I5" s="59">
        <v>137455073</v>
      </c>
      <c r="J5" s="58">
        <v>16745000</v>
      </c>
      <c r="K5" s="58">
        <v>31550982</v>
      </c>
      <c r="L5" s="31">
        <f>SUM(E5:K5)</f>
        <v>695081887</v>
      </c>
    </row>
    <row r="6" spans="1:12">
      <c r="A6" s="32" t="s">
        <v>74</v>
      </c>
      <c r="B6" s="6"/>
      <c r="C6" s="6"/>
      <c r="D6" s="514"/>
      <c r="E6" s="60">
        <v>1400000</v>
      </c>
      <c r="F6" s="60">
        <v>7050000</v>
      </c>
      <c r="G6" s="60">
        <v>43000000</v>
      </c>
      <c r="H6" s="60">
        <v>900000</v>
      </c>
      <c r="I6" s="60">
        <v>8722100</v>
      </c>
      <c r="J6" s="60">
        <v>1500000</v>
      </c>
      <c r="K6" s="60">
        <v>3336000</v>
      </c>
      <c r="L6" s="33">
        <f t="shared" ref="L6:L40" si="0">SUM(E6:K6)</f>
        <v>65908100</v>
      </c>
    </row>
    <row r="7" spans="1:12">
      <c r="A7" s="32" t="s">
        <v>54</v>
      </c>
      <c r="B7" s="6"/>
      <c r="C7" s="6"/>
      <c r="D7" s="514"/>
      <c r="E7" s="34">
        <v>39526100</v>
      </c>
      <c r="F7" s="34">
        <v>233503242</v>
      </c>
      <c r="G7" s="34">
        <v>177509714</v>
      </c>
      <c r="H7" s="34">
        <v>6441776</v>
      </c>
      <c r="I7" s="34">
        <v>128732973</v>
      </c>
      <c r="J7" s="34">
        <v>15245000</v>
      </c>
      <c r="K7" s="34">
        <v>28214982</v>
      </c>
      <c r="L7" s="35">
        <f t="shared" si="0"/>
        <v>629173787</v>
      </c>
    </row>
    <row r="8" spans="1:12">
      <c r="A8" s="505" t="s">
        <v>28</v>
      </c>
      <c r="B8" s="61" t="s">
        <v>75</v>
      </c>
      <c r="C8" s="62"/>
      <c r="D8" s="514"/>
      <c r="E8" s="63">
        <v>22323396</v>
      </c>
      <c r="F8" s="63">
        <v>83376955</v>
      </c>
      <c r="G8" s="63">
        <v>96540122</v>
      </c>
      <c r="H8" s="63">
        <v>3586433</v>
      </c>
      <c r="I8" s="63">
        <v>53149036</v>
      </c>
      <c r="J8" s="63">
        <v>0</v>
      </c>
      <c r="K8" s="63">
        <v>15335583</v>
      </c>
      <c r="L8" s="36">
        <f t="shared" si="0"/>
        <v>274311525</v>
      </c>
    </row>
    <row r="9" spans="1:12">
      <c r="A9" s="506"/>
      <c r="B9" s="508" t="s">
        <v>28</v>
      </c>
      <c r="C9" s="64" t="s">
        <v>57</v>
      </c>
      <c r="D9" s="514"/>
      <c r="E9" s="13">
        <v>21780396</v>
      </c>
      <c r="F9" s="13">
        <v>37013762</v>
      </c>
      <c r="G9" s="13">
        <v>77111472</v>
      </c>
      <c r="H9" s="13">
        <v>2696433</v>
      </c>
      <c r="I9" s="13">
        <v>52809036</v>
      </c>
      <c r="J9" s="13">
        <v>0</v>
      </c>
      <c r="K9" s="13">
        <v>14579583</v>
      </c>
      <c r="L9" s="36">
        <f t="shared" si="0"/>
        <v>205990682</v>
      </c>
    </row>
    <row r="10" spans="1:12">
      <c r="A10" s="506"/>
      <c r="B10" s="455"/>
      <c r="C10" s="66" t="s">
        <v>58</v>
      </c>
      <c r="D10" s="514"/>
      <c r="E10" s="65">
        <v>543000</v>
      </c>
      <c r="F10" s="13">
        <v>46363193</v>
      </c>
      <c r="G10" s="13">
        <v>19428650</v>
      </c>
      <c r="H10" s="13">
        <v>890000</v>
      </c>
      <c r="I10" s="13">
        <v>340000</v>
      </c>
      <c r="J10" s="13">
        <v>0</v>
      </c>
      <c r="K10" s="13">
        <v>756000</v>
      </c>
      <c r="L10" s="36">
        <f t="shared" si="0"/>
        <v>68320843</v>
      </c>
    </row>
    <row r="11" spans="1:12">
      <c r="A11" s="506"/>
      <c r="B11" s="12" t="s">
        <v>76</v>
      </c>
      <c r="C11" s="14"/>
      <c r="D11" s="514"/>
      <c r="E11" s="13">
        <v>7417096</v>
      </c>
      <c r="F11" s="13">
        <v>25935218</v>
      </c>
      <c r="G11" s="13">
        <v>31248209</v>
      </c>
      <c r="H11" s="13">
        <v>1212214</v>
      </c>
      <c r="I11" s="13">
        <v>17891756</v>
      </c>
      <c r="J11" s="13">
        <v>0</v>
      </c>
      <c r="K11" s="13">
        <v>5183427</v>
      </c>
      <c r="L11" s="36">
        <f t="shared" si="0"/>
        <v>88887920</v>
      </c>
    </row>
    <row r="12" spans="1:12">
      <c r="A12" s="506"/>
      <c r="B12" s="12" t="s">
        <v>32</v>
      </c>
      <c r="C12" s="6"/>
      <c r="D12" s="514"/>
      <c r="E12" s="13">
        <v>435608</v>
      </c>
      <c r="F12" s="13">
        <v>740275</v>
      </c>
      <c r="G12" s="13">
        <v>1542229</v>
      </c>
      <c r="H12" s="13">
        <v>53929</v>
      </c>
      <c r="I12" s="13">
        <v>1056181</v>
      </c>
      <c r="J12" s="13">
        <v>0</v>
      </c>
      <c r="K12" s="13">
        <v>291592</v>
      </c>
      <c r="L12" s="36">
        <f t="shared" si="0"/>
        <v>4119814</v>
      </c>
    </row>
    <row r="13" spans="1:12">
      <c r="A13" s="507"/>
      <c r="B13" s="12" t="s">
        <v>33</v>
      </c>
      <c r="C13" s="6"/>
      <c r="D13" s="514"/>
      <c r="E13" s="67">
        <v>9350000</v>
      </c>
      <c r="F13" s="68">
        <v>123450794</v>
      </c>
      <c r="G13" s="68">
        <v>48179154</v>
      </c>
      <c r="H13" s="68">
        <v>1589200</v>
      </c>
      <c r="I13" s="68">
        <v>56636000</v>
      </c>
      <c r="J13" s="68">
        <v>15245000</v>
      </c>
      <c r="K13" s="68">
        <v>7404380</v>
      </c>
      <c r="L13" s="36">
        <f t="shared" si="0"/>
        <v>261854528</v>
      </c>
    </row>
    <row r="14" spans="1:12" ht="15.75" thickBot="1">
      <c r="A14" s="37" t="s">
        <v>55</v>
      </c>
      <c r="B14" s="69"/>
      <c r="C14" s="70"/>
      <c r="D14" s="514"/>
      <c r="E14" s="71">
        <v>48.24</v>
      </c>
      <c r="F14" s="71">
        <v>83.76</v>
      </c>
      <c r="G14" s="71">
        <v>174.35</v>
      </c>
      <c r="H14" s="71">
        <v>6</v>
      </c>
      <c r="I14" s="71">
        <v>135.38999999999999</v>
      </c>
      <c r="J14" s="71">
        <v>0</v>
      </c>
      <c r="K14" s="71">
        <v>36.9</v>
      </c>
      <c r="L14" s="38">
        <f t="shared" si="0"/>
        <v>484.64</v>
      </c>
    </row>
    <row r="15" spans="1:12" ht="15.75" thickTop="1">
      <c r="A15" s="39" t="s">
        <v>77</v>
      </c>
      <c r="B15" s="72"/>
      <c r="C15" s="73"/>
      <c r="D15" s="514"/>
      <c r="E15" s="74">
        <v>800000</v>
      </c>
      <c r="F15" s="74">
        <v>7000000</v>
      </c>
      <c r="G15" s="74">
        <v>10000000</v>
      </c>
      <c r="H15" s="74">
        <v>0</v>
      </c>
      <c r="I15" s="74">
        <v>0</v>
      </c>
      <c r="J15" s="74">
        <v>0</v>
      </c>
      <c r="K15" s="74">
        <v>2000000</v>
      </c>
      <c r="L15" s="40">
        <f t="shared" si="0"/>
        <v>19800000</v>
      </c>
    </row>
    <row r="16" spans="1:12" ht="15.75" thickBot="1">
      <c r="A16" s="431" t="s">
        <v>156</v>
      </c>
      <c r="B16" s="432"/>
      <c r="C16" s="432"/>
      <c r="D16" s="514"/>
      <c r="E16" s="433">
        <v>0</v>
      </c>
      <c r="F16" s="433">
        <v>0</v>
      </c>
      <c r="G16" s="433">
        <v>2000000</v>
      </c>
      <c r="H16" s="433">
        <v>0</v>
      </c>
      <c r="I16" s="433">
        <v>0</v>
      </c>
      <c r="J16" s="433">
        <v>0</v>
      </c>
      <c r="K16" s="433">
        <v>0</v>
      </c>
      <c r="L16" s="434">
        <f t="shared" si="0"/>
        <v>2000000</v>
      </c>
    </row>
    <row r="17" spans="1:12" ht="15.75" thickBot="1">
      <c r="A17" s="431" t="s">
        <v>97</v>
      </c>
      <c r="B17" s="432"/>
      <c r="C17" s="432"/>
      <c r="D17" s="515"/>
      <c r="E17" s="433">
        <v>0</v>
      </c>
      <c r="F17" s="433">
        <v>5000000</v>
      </c>
      <c r="G17" s="433">
        <v>5000000</v>
      </c>
      <c r="H17" s="433">
        <v>0</v>
      </c>
      <c r="I17" s="433">
        <v>0</v>
      </c>
      <c r="J17" s="433">
        <v>0</v>
      </c>
      <c r="K17" s="433">
        <v>0</v>
      </c>
      <c r="L17" s="434">
        <f t="shared" si="0"/>
        <v>10000000</v>
      </c>
    </row>
    <row r="18" spans="1:12">
      <c r="A18" s="41" t="s">
        <v>78</v>
      </c>
      <c r="B18" s="76"/>
      <c r="C18" s="76"/>
      <c r="D18" s="516" t="s">
        <v>79</v>
      </c>
      <c r="E18" s="77"/>
      <c r="F18" s="77"/>
      <c r="G18" s="77"/>
      <c r="H18" s="77"/>
      <c r="I18" s="77"/>
      <c r="J18" s="77"/>
      <c r="K18" s="77">
        <v>15842581</v>
      </c>
      <c r="L18" s="42">
        <f t="shared" si="0"/>
        <v>15842581</v>
      </c>
    </row>
    <row r="19" spans="1:12">
      <c r="A19" s="32" t="s">
        <v>53</v>
      </c>
      <c r="B19" s="6"/>
      <c r="C19" s="6"/>
      <c r="D19" s="516"/>
      <c r="E19" s="68"/>
      <c r="F19" s="68"/>
      <c r="G19" s="77"/>
      <c r="H19" s="68"/>
      <c r="I19" s="77"/>
      <c r="J19" s="77"/>
      <c r="K19" s="68"/>
      <c r="L19" s="36">
        <f t="shared" si="0"/>
        <v>0</v>
      </c>
    </row>
    <row r="20" spans="1:12">
      <c r="A20" s="32" t="s">
        <v>54</v>
      </c>
      <c r="B20" s="6"/>
      <c r="C20" s="6"/>
      <c r="D20" s="516"/>
      <c r="E20" s="77"/>
      <c r="F20" s="77"/>
      <c r="G20" s="77"/>
      <c r="H20" s="77"/>
      <c r="I20" s="77"/>
      <c r="J20" s="77"/>
      <c r="K20" s="77">
        <v>15842581</v>
      </c>
      <c r="L20" s="36">
        <f t="shared" si="0"/>
        <v>15842581</v>
      </c>
    </row>
    <row r="21" spans="1:12">
      <c r="A21" s="505" t="s">
        <v>28</v>
      </c>
      <c r="B21" s="61" t="s">
        <v>75</v>
      </c>
      <c r="C21" s="62"/>
      <c r="D21" s="516"/>
      <c r="E21" s="77"/>
      <c r="F21" s="77"/>
      <c r="G21" s="77"/>
      <c r="H21" s="77"/>
      <c r="I21" s="77"/>
      <c r="J21" s="77"/>
      <c r="K21" s="77">
        <v>11666113</v>
      </c>
      <c r="L21" s="36">
        <f t="shared" si="0"/>
        <v>11666113</v>
      </c>
    </row>
    <row r="22" spans="1:12">
      <c r="A22" s="506"/>
      <c r="B22" s="508" t="s">
        <v>28</v>
      </c>
      <c r="C22" s="64" t="s">
        <v>57</v>
      </c>
      <c r="D22" s="516"/>
      <c r="E22" s="65"/>
      <c r="F22" s="65"/>
      <c r="G22" s="77"/>
      <c r="H22" s="65"/>
      <c r="I22" s="77"/>
      <c r="J22" s="77"/>
      <c r="K22" s="65">
        <v>11666113</v>
      </c>
      <c r="L22" s="36">
        <f t="shared" si="0"/>
        <v>11666113</v>
      </c>
    </row>
    <row r="23" spans="1:12">
      <c r="A23" s="506"/>
      <c r="B23" s="455"/>
      <c r="C23" s="66" t="s">
        <v>58</v>
      </c>
      <c r="D23" s="516"/>
      <c r="E23" s="65"/>
      <c r="F23" s="65"/>
      <c r="G23" s="77"/>
      <c r="H23" s="65"/>
      <c r="I23" s="77"/>
      <c r="J23" s="77"/>
      <c r="K23" s="65">
        <v>0</v>
      </c>
      <c r="L23" s="36">
        <f t="shared" si="0"/>
        <v>0</v>
      </c>
    </row>
    <row r="24" spans="1:12">
      <c r="A24" s="506"/>
      <c r="B24" s="12" t="s">
        <v>76</v>
      </c>
      <c r="C24" s="14"/>
      <c r="D24" s="516"/>
      <c r="E24" s="65"/>
      <c r="F24" s="65"/>
      <c r="G24" s="77"/>
      <c r="H24" s="77"/>
      <c r="I24" s="77"/>
      <c r="J24" s="77"/>
      <c r="K24" s="65">
        <v>3943146</v>
      </c>
      <c r="L24" s="36">
        <f t="shared" si="0"/>
        <v>3943146</v>
      </c>
    </row>
    <row r="25" spans="1:12">
      <c r="A25" s="506"/>
      <c r="B25" s="12" t="s">
        <v>32</v>
      </c>
      <c r="C25" s="6"/>
      <c r="D25" s="516"/>
      <c r="E25" s="65"/>
      <c r="F25" s="65"/>
      <c r="G25" s="77"/>
      <c r="H25" s="15"/>
      <c r="I25" s="77"/>
      <c r="J25" s="77"/>
      <c r="K25" s="65">
        <v>233322</v>
      </c>
      <c r="L25" s="36">
        <f t="shared" si="0"/>
        <v>233322</v>
      </c>
    </row>
    <row r="26" spans="1:12">
      <c r="A26" s="507"/>
      <c r="B26" s="12" t="s">
        <v>33</v>
      </c>
      <c r="C26" s="6"/>
      <c r="D26" s="516"/>
      <c r="E26" s="65"/>
      <c r="F26" s="65"/>
      <c r="G26" s="77"/>
      <c r="H26" s="77"/>
      <c r="I26" s="77"/>
      <c r="J26" s="77"/>
      <c r="K26" s="65">
        <v>0</v>
      </c>
      <c r="L26" s="36">
        <f t="shared" si="0"/>
        <v>0</v>
      </c>
    </row>
    <row r="27" spans="1:12" ht="15.75" thickBot="1">
      <c r="A27" s="43" t="s">
        <v>55</v>
      </c>
      <c r="B27" s="78"/>
      <c r="C27" s="78"/>
      <c r="D27" s="517"/>
      <c r="E27" s="79"/>
      <c r="F27" s="79"/>
      <c r="G27" s="79"/>
      <c r="H27" s="79"/>
      <c r="I27" s="79"/>
      <c r="J27" s="79"/>
      <c r="K27" s="79">
        <v>23</v>
      </c>
      <c r="L27" s="44">
        <f t="shared" si="0"/>
        <v>23</v>
      </c>
    </row>
    <row r="28" spans="1:12">
      <c r="A28" s="41" t="s">
        <v>72</v>
      </c>
      <c r="B28" s="76"/>
      <c r="C28" s="76"/>
      <c r="D28" s="503" t="s">
        <v>139</v>
      </c>
      <c r="E28" s="63">
        <v>40926100</v>
      </c>
      <c r="F28" s="63">
        <v>240553242</v>
      </c>
      <c r="G28" s="63">
        <v>220509714</v>
      </c>
      <c r="H28" s="63">
        <v>7341776</v>
      </c>
      <c r="I28" s="63">
        <v>137455073</v>
      </c>
      <c r="J28" s="63">
        <v>16745000</v>
      </c>
      <c r="K28" s="63">
        <v>47393563</v>
      </c>
      <c r="L28" s="42">
        <f t="shared" si="0"/>
        <v>710924468</v>
      </c>
    </row>
    <row r="29" spans="1:12">
      <c r="A29" s="32" t="s">
        <v>74</v>
      </c>
      <c r="B29" s="6"/>
      <c r="C29" s="6"/>
      <c r="D29" s="503"/>
      <c r="E29" s="67">
        <v>1400000</v>
      </c>
      <c r="F29" s="67">
        <v>7050000</v>
      </c>
      <c r="G29" s="67">
        <v>43000000</v>
      </c>
      <c r="H29" s="67">
        <v>900000</v>
      </c>
      <c r="I29" s="67">
        <v>8722100</v>
      </c>
      <c r="J29" s="67">
        <v>1500000</v>
      </c>
      <c r="K29" s="67">
        <v>3336000</v>
      </c>
      <c r="L29" s="36">
        <f t="shared" si="0"/>
        <v>65908100</v>
      </c>
    </row>
    <row r="30" spans="1:12">
      <c r="A30" s="32" t="s">
        <v>54</v>
      </c>
      <c r="B30" s="6"/>
      <c r="C30" s="6"/>
      <c r="D30" s="503"/>
      <c r="E30" s="67">
        <v>39526100</v>
      </c>
      <c r="F30" s="67">
        <v>233503242</v>
      </c>
      <c r="G30" s="67">
        <v>177509714</v>
      </c>
      <c r="H30" s="67">
        <v>6441776</v>
      </c>
      <c r="I30" s="67">
        <v>128732973</v>
      </c>
      <c r="J30" s="67">
        <v>15245000</v>
      </c>
      <c r="K30" s="67">
        <v>44057563</v>
      </c>
      <c r="L30" s="36">
        <f t="shared" si="0"/>
        <v>645016368</v>
      </c>
    </row>
    <row r="31" spans="1:12">
      <c r="A31" s="505" t="s">
        <v>28</v>
      </c>
      <c r="B31" s="61" t="s">
        <v>75</v>
      </c>
      <c r="C31" s="62"/>
      <c r="D31" s="503"/>
      <c r="E31" s="67">
        <v>22323396</v>
      </c>
      <c r="F31" s="67">
        <v>83376955</v>
      </c>
      <c r="G31" s="67">
        <v>96540122</v>
      </c>
      <c r="H31" s="67">
        <v>3586433</v>
      </c>
      <c r="I31" s="67">
        <v>53149036</v>
      </c>
      <c r="J31" s="67">
        <v>0</v>
      </c>
      <c r="K31" s="67">
        <v>27001696</v>
      </c>
      <c r="L31" s="36">
        <f t="shared" si="0"/>
        <v>285977638</v>
      </c>
    </row>
    <row r="32" spans="1:12">
      <c r="A32" s="506"/>
      <c r="B32" s="508" t="s">
        <v>28</v>
      </c>
      <c r="C32" s="64" t="s">
        <v>57</v>
      </c>
      <c r="D32" s="503"/>
      <c r="E32" s="67">
        <v>21780396</v>
      </c>
      <c r="F32" s="67">
        <v>37013762</v>
      </c>
      <c r="G32" s="67">
        <v>77111472</v>
      </c>
      <c r="H32" s="67">
        <v>2696433</v>
      </c>
      <c r="I32" s="67">
        <v>52809036</v>
      </c>
      <c r="J32" s="67">
        <v>0</v>
      </c>
      <c r="K32" s="67">
        <v>26245696</v>
      </c>
      <c r="L32" s="36">
        <f t="shared" si="0"/>
        <v>217656795</v>
      </c>
    </row>
    <row r="33" spans="1:12">
      <c r="A33" s="506"/>
      <c r="B33" s="455"/>
      <c r="C33" s="66" t="s">
        <v>58</v>
      </c>
      <c r="D33" s="503"/>
      <c r="E33" s="67">
        <v>543000</v>
      </c>
      <c r="F33" s="67">
        <v>46363193</v>
      </c>
      <c r="G33" s="67">
        <v>19428650</v>
      </c>
      <c r="H33" s="67">
        <v>890000</v>
      </c>
      <c r="I33" s="67">
        <v>340000</v>
      </c>
      <c r="J33" s="67">
        <v>0</v>
      </c>
      <c r="K33" s="67">
        <v>756000</v>
      </c>
      <c r="L33" s="36">
        <f t="shared" si="0"/>
        <v>68320843</v>
      </c>
    </row>
    <row r="34" spans="1:12">
      <c r="A34" s="506"/>
      <c r="B34" s="12" t="s">
        <v>76</v>
      </c>
      <c r="C34" s="14"/>
      <c r="D34" s="503"/>
      <c r="E34" s="67">
        <v>7417096</v>
      </c>
      <c r="F34" s="67">
        <v>25935218</v>
      </c>
      <c r="G34" s="67">
        <v>31248209</v>
      </c>
      <c r="H34" s="67">
        <v>1212214</v>
      </c>
      <c r="I34" s="67">
        <v>17891756</v>
      </c>
      <c r="J34" s="67">
        <v>0</v>
      </c>
      <c r="K34" s="67">
        <v>9126573</v>
      </c>
      <c r="L34" s="36">
        <f t="shared" si="0"/>
        <v>92831066</v>
      </c>
    </row>
    <row r="35" spans="1:12">
      <c r="A35" s="506"/>
      <c r="B35" s="12" t="s">
        <v>32</v>
      </c>
      <c r="C35" s="6"/>
      <c r="D35" s="503"/>
      <c r="E35" s="67">
        <v>435608</v>
      </c>
      <c r="F35" s="67">
        <v>740275</v>
      </c>
      <c r="G35" s="67">
        <v>1542229</v>
      </c>
      <c r="H35" s="67">
        <v>53929</v>
      </c>
      <c r="I35" s="67">
        <v>1056181</v>
      </c>
      <c r="J35" s="67">
        <v>0</v>
      </c>
      <c r="K35" s="67">
        <v>524914</v>
      </c>
      <c r="L35" s="36">
        <f t="shared" si="0"/>
        <v>4353136</v>
      </c>
    </row>
    <row r="36" spans="1:12">
      <c r="A36" s="507"/>
      <c r="B36" s="12" t="s">
        <v>33</v>
      </c>
      <c r="C36" s="6"/>
      <c r="D36" s="503"/>
      <c r="E36" s="67">
        <v>9350000</v>
      </c>
      <c r="F36" s="67">
        <v>123450794</v>
      </c>
      <c r="G36" s="67">
        <v>48179154</v>
      </c>
      <c r="H36" s="67">
        <v>1589200</v>
      </c>
      <c r="I36" s="67">
        <v>56636000</v>
      </c>
      <c r="J36" s="67">
        <v>15245000</v>
      </c>
      <c r="K36" s="67">
        <v>7404380</v>
      </c>
      <c r="L36" s="36">
        <f t="shared" si="0"/>
        <v>261854528</v>
      </c>
    </row>
    <row r="37" spans="1:12" ht="15.75" thickBot="1">
      <c r="A37" s="37" t="s">
        <v>55</v>
      </c>
      <c r="B37" s="69"/>
      <c r="C37" s="70"/>
      <c r="D37" s="503"/>
      <c r="E37" s="71">
        <v>48.24</v>
      </c>
      <c r="F37" s="71">
        <v>83.76</v>
      </c>
      <c r="G37" s="71">
        <v>174.35</v>
      </c>
      <c r="H37" s="71">
        <v>6</v>
      </c>
      <c r="I37" s="71">
        <v>135.38999999999999</v>
      </c>
      <c r="J37" s="71">
        <v>0</v>
      </c>
      <c r="K37" s="71">
        <v>59.9</v>
      </c>
      <c r="L37" s="38">
        <f t="shared" si="0"/>
        <v>507.64</v>
      </c>
    </row>
    <row r="38" spans="1:12" ht="16.5" thickTop="1" thickBot="1">
      <c r="A38" s="435" t="s">
        <v>77</v>
      </c>
      <c r="B38" s="72"/>
      <c r="C38" s="73"/>
      <c r="D38" s="503"/>
      <c r="E38" s="104">
        <v>800000</v>
      </c>
      <c r="F38" s="105">
        <v>7000000</v>
      </c>
      <c r="G38" s="105">
        <v>10000000</v>
      </c>
      <c r="H38" s="105">
        <v>0</v>
      </c>
      <c r="I38" s="105">
        <v>0</v>
      </c>
      <c r="J38" s="105">
        <v>0</v>
      </c>
      <c r="K38" s="436">
        <v>2000000</v>
      </c>
      <c r="L38" s="42">
        <f t="shared" si="0"/>
        <v>19800000</v>
      </c>
    </row>
    <row r="39" spans="1:12" ht="15.75" thickTop="1">
      <c r="A39" s="32" t="s">
        <v>156</v>
      </c>
      <c r="B39" s="437"/>
      <c r="C39" s="438"/>
      <c r="D39" s="503"/>
      <c r="E39" s="439">
        <v>0</v>
      </c>
      <c r="F39" s="440">
        <v>0</v>
      </c>
      <c r="G39" s="440">
        <v>2000000</v>
      </c>
      <c r="H39" s="440">
        <v>0</v>
      </c>
      <c r="I39" s="440">
        <v>0</v>
      </c>
      <c r="J39" s="440">
        <v>0</v>
      </c>
      <c r="K39" s="440">
        <v>0</v>
      </c>
      <c r="L39" s="441">
        <f t="shared" si="0"/>
        <v>2000000</v>
      </c>
    </row>
    <row r="40" spans="1:12" ht="15.75" thickBot="1">
      <c r="A40" s="75" t="s">
        <v>97</v>
      </c>
      <c r="B40" s="442"/>
      <c r="C40" s="442"/>
      <c r="D40" s="504"/>
      <c r="E40" s="443">
        <v>0</v>
      </c>
      <c r="F40" s="443">
        <v>5000000</v>
      </c>
      <c r="G40" s="443">
        <v>5000000</v>
      </c>
      <c r="H40" s="443">
        <v>0</v>
      </c>
      <c r="I40" s="443">
        <v>0</v>
      </c>
      <c r="J40" s="443">
        <v>0</v>
      </c>
      <c r="K40" s="443">
        <v>0</v>
      </c>
      <c r="L40" s="444">
        <f t="shared" si="0"/>
        <v>10000000</v>
      </c>
    </row>
    <row r="42" spans="1:12" ht="15.75">
      <c r="A42" s="16" t="s">
        <v>80</v>
      </c>
      <c r="B42" t="s">
        <v>81</v>
      </c>
    </row>
  </sheetData>
  <mergeCells count="11">
    <mergeCell ref="D28:D40"/>
    <mergeCell ref="A31:A36"/>
    <mergeCell ref="B32:B33"/>
    <mergeCell ref="A2:L2"/>
    <mergeCell ref="A4:C4"/>
    <mergeCell ref="D5:D17"/>
    <mergeCell ref="A8:A13"/>
    <mergeCell ref="B9:B10"/>
    <mergeCell ref="D18:D27"/>
    <mergeCell ref="A21:A26"/>
    <mergeCell ref="B22:B23"/>
  </mergeCells>
  <pageMargins left="0.70866141732283472" right="0.70866141732283472" top="0.6" bottom="0.39" header="0.31496062992125984" footer="0.31496062992125984"/>
  <pageSetup paperSize="9" scale="80" orientation="landscape" r:id="rId1"/>
  <headerFooter>
    <oddHeader>&amp;RKapitola C.VI
Tabulka č. 1e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zoomScale="80" zoomScaleNormal="80" workbookViewId="0">
      <selection activeCell="A30" sqref="A30"/>
    </sheetView>
  </sheetViews>
  <sheetFormatPr defaultRowHeight="15"/>
  <cols>
    <col min="1" max="1" width="84.5703125" customWidth="1"/>
    <col min="2" max="2" width="16.28515625" customWidth="1"/>
    <col min="3" max="3" width="13.140625" bestFit="1" customWidth="1"/>
    <col min="4" max="4" width="16.42578125" bestFit="1" customWidth="1"/>
    <col min="5" max="5" width="16.28515625" customWidth="1"/>
    <col min="6" max="6" width="14.42578125" bestFit="1" customWidth="1"/>
    <col min="7" max="7" width="16.42578125" bestFit="1" customWidth="1"/>
    <col min="8" max="8" width="14.85546875" bestFit="1" customWidth="1"/>
    <col min="9" max="10" width="13.5703125" bestFit="1" customWidth="1"/>
    <col min="11" max="11" width="14.42578125" bestFit="1" customWidth="1"/>
    <col min="12" max="12" width="13.5703125" bestFit="1" customWidth="1"/>
    <col min="13" max="13" width="14.85546875" bestFit="1" customWidth="1"/>
    <col min="14" max="15" width="12.42578125" bestFit="1" customWidth="1"/>
    <col min="16" max="16" width="14.28515625" customWidth="1"/>
    <col min="17" max="17" width="14.42578125" customWidth="1"/>
    <col min="18" max="18" width="16.42578125" bestFit="1" customWidth="1"/>
    <col min="19" max="19" width="13.7109375" bestFit="1" customWidth="1"/>
    <col min="20" max="20" width="13.5703125" bestFit="1" customWidth="1"/>
    <col min="257" max="257" width="77.140625" customWidth="1"/>
    <col min="258" max="258" width="16.28515625" customWidth="1"/>
    <col min="259" max="259" width="13.5703125" customWidth="1"/>
    <col min="260" max="260" width="14.140625" customWidth="1"/>
    <col min="261" max="261" width="11.140625" customWidth="1"/>
    <col min="262" max="262" width="10.42578125" customWidth="1"/>
    <col min="263" max="264" width="12.42578125" customWidth="1"/>
    <col min="265" max="265" width="11.28515625" customWidth="1"/>
    <col min="266" max="266" width="12" customWidth="1"/>
    <col min="267" max="267" width="11.42578125" customWidth="1"/>
    <col min="268" max="268" width="12.85546875" customWidth="1"/>
    <col min="269" max="269" width="11.42578125" customWidth="1"/>
    <col min="270" max="270" width="12.5703125" customWidth="1"/>
    <col min="271" max="271" width="13.28515625" customWidth="1"/>
    <col min="272" max="272" width="14.28515625" customWidth="1"/>
    <col min="273" max="273" width="14.42578125" customWidth="1"/>
    <col min="513" max="513" width="77.140625" customWidth="1"/>
    <col min="514" max="514" width="16.28515625" customWidth="1"/>
    <col min="515" max="515" width="13.5703125" customWidth="1"/>
    <col min="516" max="516" width="14.140625" customWidth="1"/>
    <col min="517" max="517" width="11.140625" customWidth="1"/>
    <col min="518" max="518" width="10.42578125" customWidth="1"/>
    <col min="519" max="520" width="12.42578125" customWidth="1"/>
    <col min="521" max="521" width="11.28515625" customWidth="1"/>
    <col min="522" max="522" width="12" customWidth="1"/>
    <col min="523" max="523" width="11.42578125" customWidth="1"/>
    <col min="524" max="524" width="12.85546875" customWidth="1"/>
    <col min="525" max="525" width="11.42578125" customWidth="1"/>
    <col min="526" max="526" width="12.5703125" customWidth="1"/>
    <col min="527" max="527" width="13.28515625" customWidth="1"/>
    <col min="528" max="528" width="14.28515625" customWidth="1"/>
    <col min="529" max="529" width="14.42578125" customWidth="1"/>
    <col min="769" max="769" width="77.140625" customWidth="1"/>
    <col min="770" max="770" width="16.28515625" customWidth="1"/>
    <col min="771" max="771" width="13.5703125" customWidth="1"/>
    <col min="772" max="772" width="14.140625" customWidth="1"/>
    <col min="773" max="773" width="11.140625" customWidth="1"/>
    <col min="774" max="774" width="10.42578125" customWidth="1"/>
    <col min="775" max="776" width="12.42578125" customWidth="1"/>
    <col min="777" max="777" width="11.28515625" customWidth="1"/>
    <col min="778" max="778" width="12" customWidth="1"/>
    <col min="779" max="779" width="11.42578125" customWidth="1"/>
    <col min="780" max="780" width="12.85546875" customWidth="1"/>
    <col min="781" max="781" width="11.42578125" customWidth="1"/>
    <col min="782" max="782" width="12.5703125" customWidth="1"/>
    <col min="783" max="783" width="13.28515625" customWidth="1"/>
    <col min="784" max="784" width="14.28515625" customWidth="1"/>
    <col min="785" max="785" width="14.42578125" customWidth="1"/>
    <col min="1025" max="1025" width="77.140625" customWidth="1"/>
    <col min="1026" max="1026" width="16.28515625" customWidth="1"/>
    <col min="1027" max="1027" width="13.5703125" customWidth="1"/>
    <col min="1028" max="1028" width="14.140625" customWidth="1"/>
    <col min="1029" max="1029" width="11.140625" customWidth="1"/>
    <col min="1030" max="1030" width="10.42578125" customWidth="1"/>
    <col min="1031" max="1032" width="12.42578125" customWidth="1"/>
    <col min="1033" max="1033" width="11.28515625" customWidth="1"/>
    <col min="1034" max="1034" width="12" customWidth="1"/>
    <col min="1035" max="1035" width="11.42578125" customWidth="1"/>
    <col min="1036" max="1036" width="12.85546875" customWidth="1"/>
    <col min="1037" max="1037" width="11.42578125" customWidth="1"/>
    <col min="1038" max="1038" width="12.5703125" customWidth="1"/>
    <col min="1039" max="1039" width="13.28515625" customWidth="1"/>
    <col min="1040" max="1040" width="14.28515625" customWidth="1"/>
    <col min="1041" max="1041" width="14.42578125" customWidth="1"/>
    <col min="1281" max="1281" width="77.140625" customWidth="1"/>
    <col min="1282" max="1282" width="16.28515625" customWidth="1"/>
    <col min="1283" max="1283" width="13.5703125" customWidth="1"/>
    <col min="1284" max="1284" width="14.140625" customWidth="1"/>
    <col min="1285" max="1285" width="11.140625" customWidth="1"/>
    <col min="1286" max="1286" width="10.42578125" customWidth="1"/>
    <col min="1287" max="1288" width="12.42578125" customWidth="1"/>
    <col min="1289" max="1289" width="11.28515625" customWidth="1"/>
    <col min="1290" max="1290" width="12" customWidth="1"/>
    <col min="1291" max="1291" width="11.42578125" customWidth="1"/>
    <col min="1292" max="1292" width="12.85546875" customWidth="1"/>
    <col min="1293" max="1293" width="11.42578125" customWidth="1"/>
    <col min="1294" max="1294" width="12.5703125" customWidth="1"/>
    <col min="1295" max="1295" width="13.28515625" customWidth="1"/>
    <col min="1296" max="1296" width="14.28515625" customWidth="1"/>
    <col min="1297" max="1297" width="14.42578125" customWidth="1"/>
    <col min="1537" max="1537" width="77.140625" customWidth="1"/>
    <col min="1538" max="1538" width="16.28515625" customWidth="1"/>
    <col min="1539" max="1539" width="13.5703125" customWidth="1"/>
    <col min="1540" max="1540" width="14.140625" customWidth="1"/>
    <col min="1541" max="1541" width="11.140625" customWidth="1"/>
    <col min="1542" max="1542" width="10.42578125" customWidth="1"/>
    <col min="1543" max="1544" width="12.42578125" customWidth="1"/>
    <col min="1545" max="1545" width="11.28515625" customWidth="1"/>
    <col min="1546" max="1546" width="12" customWidth="1"/>
    <col min="1547" max="1547" width="11.42578125" customWidth="1"/>
    <col min="1548" max="1548" width="12.85546875" customWidth="1"/>
    <col min="1549" max="1549" width="11.42578125" customWidth="1"/>
    <col min="1550" max="1550" width="12.5703125" customWidth="1"/>
    <col min="1551" max="1551" width="13.28515625" customWidth="1"/>
    <col min="1552" max="1552" width="14.28515625" customWidth="1"/>
    <col min="1553" max="1553" width="14.42578125" customWidth="1"/>
    <col min="1793" max="1793" width="77.140625" customWidth="1"/>
    <col min="1794" max="1794" width="16.28515625" customWidth="1"/>
    <col min="1795" max="1795" width="13.5703125" customWidth="1"/>
    <col min="1796" max="1796" width="14.140625" customWidth="1"/>
    <col min="1797" max="1797" width="11.140625" customWidth="1"/>
    <col min="1798" max="1798" width="10.42578125" customWidth="1"/>
    <col min="1799" max="1800" width="12.42578125" customWidth="1"/>
    <col min="1801" max="1801" width="11.28515625" customWidth="1"/>
    <col min="1802" max="1802" width="12" customWidth="1"/>
    <col min="1803" max="1803" width="11.42578125" customWidth="1"/>
    <col min="1804" max="1804" width="12.85546875" customWidth="1"/>
    <col min="1805" max="1805" width="11.42578125" customWidth="1"/>
    <col min="1806" max="1806" width="12.5703125" customWidth="1"/>
    <col min="1807" max="1807" width="13.28515625" customWidth="1"/>
    <col min="1808" max="1808" width="14.28515625" customWidth="1"/>
    <col min="1809" max="1809" width="14.42578125" customWidth="1"/>
    <col min="2049" max="2049" width="77.140625" customWidth="1"/>
    <col min="2050" max="2050" width="16.28515625" customWidth="1"/>
    <col min="2051" max="2051" width="13.5703125" customWidth="1"/>
    <col min="2052" max="2052" width="14.140625" customWidth="1"/>
    <col min="2053" max="2053" width="11.140625" customWidth="1"/>
    <col min="2054" max="2054" width="10.42578125" customWidth="1"/>
    <col min="2055" max="2056" width="12.42578125" customWidth="1"/>
    <col min="2057" max="2057" width="11.28515625" customWidth="1"/>
    <col min="2058" max="2058" width="12" customWidth="1"/>
    <col min="2059" max="2059" width="11.42578125" customWidth="1"/>
    <col min="2060" max="2060" width="12.85546875" customWidth="1"/>
    <col min="2061" max="2061" width="11.42578125" customWidth="1"/>
    <col min="2062" max="2062" width="12.5703125" customWidth="1"/>
    <col min="2063" max="2063" width="13.28515625" customWidth="1"/>
    <col min="2064" max="2064" width="14.28515625" customWidth="1"/>
    <col min="2065" max="2065" width="14.42578125" customWidth="1"/>
    <col min="2305" max="2305" width="77.140625" customWidth="1"/>
    <col min="2306" max="2306" width="16.28515625" customWidth="1"/>
    <col min="2307" max="2307" width="13.5703125" customWidth="1"/>
    <col min="2308" max="2308" width="14.140625" customWidth="1"/>
    <col min="2309" max="2309" width="11.140625" customWidth="1"/>
    <col min="2310" max="2310" width="10.42578125" customWidth="1"/>
    <col min="2311" max="2312" width="12.42578125" customWidth="1"/>
    <col min="2313" max="2313" width="11.28515625" customWidth="1"/>
    <col min="2314" max="2314" width="12" customWidth="1"/>
    <col min="2315" max="2315" width="11.42578125" customWidth="1"/>
    <col min="2316" max="2316" width="12.85546875" customWidth="1"/>
    <col min="2317" max="2317" width="11.42578125" customWidth="1"/>
    <col min="2318" max="2318" width="12.5703125" customWidth="1"/>
    <col min="2319" max="2319" width="13.28515625" customWidth="1"/>
    <col min="2320" max="2320" width="14.28515625" customWidth="1"/>
    <col min="2321" max="2321" width="14.42578125" customWidth="1"/>
    <col min="2561" max="2561" width="77.140625" customWidth="1"/>
    <col min="2562" max="2562" width="16.28515625" customWidth="1"/>
    <col min="2563" max="2563" width="13.5703125" customWidth="1"/>
    <col min="2564" max="2564" width="14.140625" customWidth="1"/>
    <col min="2565" max="2565" width="11.140625" customWidth="1"/>
    <col min="2566" max="2566" width="10.42578125" customWidth="1"/>
    <col min="2567" max="2568" width="12.42578125" customWidth="1"/>
    <col min="2569" max="2569" width="11.28515625" customWidth="1"/>
    <col min="2570" max="2570" width="12" customWidth="1"/>
    <col min="2571" max="2571" width="11.42578125" customWidth="1"/>
    <col min="2572" max="2572" width="12.85546875" customWidth="1"/>
    <col min="2573" max="2573" width="11.42578125" customWidth="1"/>
    <col min="2574" max="2574" width="12.5703125" customWidth="1"/>
    <col min="2575" max="2575" width="13.28515625" customWidth="1"/>
    <col min="2576" max="2576" width="14.28515625" customWidth="1"/>
    <col min="2577" max="2577" width="14.42578125" customWidth="1"/>
    <col min="2817" max="2817" width="77.140625" customWidth="1"/>
    <col min="2818" max="2818" width="16.28515625" customWidth="1"/>
    <col min="2819" max="2819" width="13.5703125" customWidth="1"/>
    <col min="2820" max="2820" width="14.140625" customWidth="1"/>
    <col min="2821" max="2821" width="11.140625" customWidth="1"/>
    <col min="2822" max="2822" width="10.42578125" customWidth="1"/>
    <col min="2823" max="2824" width="12.42578125" customWidth="1"/>
    <col min="2825" max="2825" width="11.28515625" customWidth="1"/>
    <col min="2826" max="2826" width="12" customWidth="1"/>
    <col min="2827" max="2827" width="11.42578125" customWidth="1"/>
    <col min="2828" max="2828" width="12.85546875" customWidth="1"/>
    <col min="2829" max="2829" width="11.42578125" customWidth="1"/>
    <col min="2830" max="2830" width="12.5703125" customWidth="1"/>
    <col min="2831" max="2831" width="13.28515625" customWidth="1"/>
    <col min="2832" max="2832" width="14.28515625" customWidth="1"/>
    <col min="2833" max="2833" width="14.42578125" customWidth="1"/>
    <col min="3073" max="3073" width="77.140625" customWidth="1"/>
    <col min="3074" max="3074" width="16.28515625" customWidth="1"/>
    <col min="3075" max="3075" width="13.5703125" customWidth="1"/>
    <col min="3076" max="3076" width="14.140625" customWidth="1"/>
    <col min="3077" max="3077" width="11.140625" customWidth="1"/>
    <col min="3078" max="3078" width="10.42578125" customWidth="1"/>
    <col min="3079" max="3080" width="12.42578125" customWidth="1"/>
    <col min="3081" max="3081" width="11.28515625" customWidth="1"/>
    <col min="3082" max="3082" width="12" customWidth="1"/>
    <col min="3083" max="3083" width="11.42578125" customWidth="1"/>
    <col min="3084" max="3084" width="12.85546875" customWidth="1"/>
    <col min="3085" max="3085" width="11.42578125" customWidth="1"/>
    <col min="3086" max="3086" width="12.5703125" customWidth="1"/>
    <col min="3087" max="3087" width="13.28515625" customWidth="1"/>
    <col min="3088" max="3088" width="14.28515625" customWidth="1"/>
    <col min="3089" max="3089" width="14.42578125" customWidth="1"/>
    <col min="3329" max="3329" width="77.140625" customWidth="1"/>
    <col min="3330" max="3330" width="16.28515625" customWidth="1"/>
    <col min="3331" max="3331" width="13.5703125" customWidth="1"/>
    <col min="3332" max="3332" width="14.140625" customWidth="1"/>
    <col min="3333" max="3333" width="11.140625" customWidth="1"/>
    <col min="3334" max="3334" width="10.42578125" customWidth="1"/>
    <col min="3335" max="3336" width="12.42578125" customWidth="1"/>
    <col min="3337" max="3337" width="11.28515625" customWidth="1"/>
    <col min="3338" max="3338" width="12" customWidth="1"/>
    <col min="3339" max="3339" width="11.42578125" customWidth="1"/>
    <col min="3340" max="3340" width="12.85546875" customWidth="1"/>
    <col min="3341" max="3341" width="11.42578125" customWidth="1"/>
    <col min="3342" max="3342" width="12.5703125" customWidth="1"/>
    <col min="3343" max="3343" width="13.28515625" customWidth="1"/>
    <col min="3344" max="3344" width="14.28515625" customWidth="1"/>
    <col min="3345" max="3345" width="14.42578125" customWidth="1"/>
    <col min="3585" max="3585" width="77.140625" customWidth="1"/>
    <col min="3586" max="3586" width="16.28515625" customWidth="1"/>
    <col min="3587" max="3587" width="13.5703125" customWidth="1"/>
    <col min="3588" max="3588" width="14.140625" customWidth="1"/>
    <col min="3589" max="3589" width="11.140625" customWidth="1"/>
    <col min="3590" max="3590" width="10.42578125" customWidth="1"/>
    <col min="3591" max="3592" width="12.42578125" customWidth="1"/>
    <col min="3593" max="3593" width="11.28515625" customWidth="1"/>
    <col min="3594" max="3594" width="12" customWidth="1"/>
    <col min="3595" max="3595" width="11.42578125" customWidth="1"/>
    <col min="3596" max="3596" width="12.85546875" customWidth="1"/>
    <col min="3597" max="3597" width="11.42578125" customWidth="1"/>
    <col min="3598" max="3598" width="12.5703125" customWidth="1"/>
    <col min="3599" max="3599" width="13.28515625" customWidth="1"/>
    <col min="3600" max="3600" width="14.28515625" customWidth="1"/>
    <col min="3601" max="3601" width="14.42578125" customWidth="1"/>
    <col min="3841" max="3841" width="77.140625" customWidth="1"/>
    <col min="3842" max="3842" width="16.28515625" customWidth="1"/>
    <col min="3843" max="3843" width="13.5703125" customWidth="1"/>
    <col min="3844" max="3844" width="14.140625" customWidth="1"/>
    <col min="3845" max="3845" width="11.140625" customWidth="1"/>
    <col min="3846" max="3846" width="10.42578125" customWidth="1"/>
    <col min="3847" max="3848" width="12.42578125" customWidth="1"/>
    <col min="3849" max="3849" width="11.28515625" customWidth="1"/>
    <col min="3850" max="3850" width="12" customWidth="1"/>
    <col min="3851" max="3851" width="11.42578125" customWidth="1"/>
    <col min="3852" max="3852" width="12.85546875" customWidth="1"/>
    <col min="3853" max="3853" width="11.42578125" customWidth="1"/>
    <col min="3854" max="3854" width="12.5703125" customWidth="1"/>
    <col min="3855" max="3855" width="13.28515625" customWidth="1"/>
    <col min="3856" max="3856" width="14.28515625" customWidth="1"/>
    <col min="3857" max="3857" width="14.42578125" customWidth="1"/>
    <col min="4097" max="4097" width="77.140625" customWidth="1"/>
    <col min="4098" max="4098" width="16.28515625" customWidth="1"/>
    <col min="4099" max="4099" width="13.5703125" customWidth="1"/>
    <col min="4100" max="4100" width="14.140625" customWidth="1"/>
    <col min="4101" max="4101" width="11.140625" customWidth="1"/>
    <col min="4102" max="4102" width="10.42578125" customWidth="1"/>
    <col min="4103" max="4104" width="12.42578125" customWidth="1"/>
    <col min="4105" max="4105" width="11.28515625" customWidth="1"/>
    <col min="4106" max="4106" width="12" customWidth="1"/>
    <col min="4107" max="4107" width="11.42578125" customWidth="1"/>
    <col min="4108" max="4108" width="12.85546875" customWidth="1"/>
    <col min="4109" max="4109" width="11.42578125" customWidth="1"/>
    <col min="4110" max="4110" width="12.5703125" customWidth="1"/>
    <col min="4111" max="4111" width="13.28515625" customWidth="1"/>
    <col min="4112" max="4112" width="14.28515625" customWidth="1"/>
    <col min="4113" max="4113" width="14.42578125" customWidth="1"/>
    <col min="4353" max="4353" width="77.140625" customWidth="1"/>
    <col min="4354" max="4354" width="16.28515625" customWidth="1"/>
    <col min="4355" max="4355" width="13.5703125" customWidth="1"/>
    <col min="4356" max="4356" width="14.140625" customWidth="1"/>
    <col min="4357" max="4357" width="11.140625" customWidth="1"/>
    <col min="4358" max="4358" width="10.42578125" customWidth="1"/>
    <col min="4359" max="4360" width="12.42578125" customWidth="1"/>
    <col min="4361" max="4361" width="11.28515625" customWidth="1"/>
    <col min="4362" max="4362" width="12" customWidth="1"/>
    <col min="4363" max="4363" width="11.42578125" customWidth="1"/>
    <col min="4364" max="4364" width="12.85546875" customWidth="1"/>
    <col min="4365" max="4365" width="11.42578125" customWidth="1"/>
    <col min="4366" max="4366" width="12.5703125" customWidth="1"/>
    <col min="4367" max="4367" width="13.28515625" customWidth="1"/>
    <col min="4368" max="4368" width="14.28515625" customWidth="1"/>
    <col min="4369" max="4369" width="14.42578125" customWidth="1"/>
    <col min="4609" max="4609" width="77.140625" customWidth="1"/>
    <col min="4610" max="4610" width="16.28515625" customWidth="1"/>
    <col min="4611" max="4611" width="13.5703125" customWidth="1"/>
    <col min="4612" max="4612" width="14.140625" customWidth="1"/>
    <col min="4613" max="4613" width="11.140625" customWidth="1"/>
    <col min="4614" max="4614" width="10.42578125" customWidth="1"/>
    <col min="4615" max="4616" width="12.42578125" customWidth="1"/>
    <col min="4617" max="4617" width="11.28515625" customWidth="1"/>
    <col min="4618" max="4618" width="12" customWidth="1"/>
    <col min="4619" max="4619" width="11.42578125" customWidth="1"/>
    <col min="4620" max="4620" width="12.85546875" customWidth="1"/>
    <col min="4621" max="4621" width="11.42578125" customWidth="1"/>
    <col min="4622" max="4622" width="12.5703125" customWidth="1"/>
    <col min="4623" max="4623" width="13.28515625" customWidth="1"/>
    <col min="4624" max="4624" width="14.28515625" customWidth="1"/>
    <col min="4625" max="4625" width="14.42578125" customWidth="1"/>
    <col min="4865" max="4865" width="77.140625" customWidth="1"/>
    <col min="4866" max="4866" width="16.28515625" customWidth="1"/>
    <col min="4867" max="4867" width="13.5703125" customWidth="1"/>
    <col min="4868" max="4868" width="14.140625" customWidth="1"/>
    <col min="4869" max="4869" width="11.140625" customWidth="1"/>
    <col min="4870" max="4870" width="10.42578125" customWidth="1"/>
    <col min="4871" max="4872" width="12.42578125" customWidth="1"/>
    <col min="4873" max="4873" width="11.28515625" customWidth="1"/>
    <col min="4874" max="4874" width="12" customWidth="1"/>
    <col min="4875" max="4875" width="11.42578125" customWidth="1"/>
    <col min="4876" max="4876" width="12.85546875" customWidth="1"/>
    <col min="4877" max="4877" width="11.42578125" customWidth="1"/>
    <col min="4878" max="4878" width="12.5703125" customWidth="1"/>
    <col min="4879" max="4879" width="13.28515625" customWidth="1"/>
    <col min="4880" max="4880" width="14.28515625" customWidth="1"/>
    <col min="4881" max="4881" width="14.42578125" customWidth="1"/>
    <col min="5121" max="5121" width="77.140625" customWidth="1"/>
    <col min="5122" max="5122" width="16.28515625" customWidth="1"/>
    <col min="5123" max="5123" width="13.5703125" customWidth="1"/>
    <col min="5124" max="5124" width="14.140625" customWidth="1"/>
    <col min="5125" max="5125" width="11.140625" customWidth="1"/>
    <col min="5126" max="5126" width="10.42578125" customWidth="1"/>
    <col min="5127" max="5128" width="12.42578125" customWidth="1"/>
    <col min="5129" max="5129" width="11.28515625" customWidth="1"/>
    <col min="5130" max="5130" width="12" customWidth="1"/>
    <col min="5131" max="5131" width="11.42578125" customWidth="1"/>
    <col min="5132" max="5132" width="12.85546875" customWidth="1"/>
    <col min="5133" max="5133" width="11.42578125" customWidth="1"/>
    <col min="5134" max="5134" width="12.5703125" customWidth="1"/>
    <col min="5135" max="5135" width="13.28515625" customWidth="1"/>
    <col min="5136" max="5136" width="14.28515625" customWidth="1"/>
    <col min="5137" max="5137" width="14.42578125" customWidth="1"/>
    <col min="5377" max="5377" width="77.140625" customWidth="1"/>
    <col min="5378" max="5378" width="16.28515625" customWidth="1"/>
    <col min="5379" max="5379" width="13.5703125" customWidth="1"/>
    <col min="5380" max="5380" width="14.140625" customWidth="1"/>
    <col min="5381" max="5381" width="11.140625" customWidth="1"/>
    <col min="5382" max="5382" width="10.42578125" customWidth="1"/>
    <col min="5383" max="5384" width="12.42578125" customWidth="1"/>
    <col min="5385" max="5385" width="11.28515625" customWidth="1"/>
    <col min="5386" max="5386" width="12" customWidth="1"/>
    <col min="5387" max="5387" width="11.42578125" customWidth="1"/>
    <col min="5388" max="5388" width="12.85546875" customWidth="1"/>
    <col min="5389" max="5389" width="11.42578125" customWidth="1"/>
    <col min="5390" max="5390" width="12.5703125" customWidth="1"/>
    <col min="5391" max="5391" width="13.28515625" customWidth="1"/>
    <col min="5392" max="5392" width="14.28515625" customWidth="1"/>
    <col min="5393" max="5393" width="14.42578125" customWidth="1"/>
    <col min="5633" max="5633" width="77.140625" customWidth="1"/>
    <col min="5634" max="5634" width="16.28515625" customWidth="1"/>
    <col min="5635" max="5635" width="13.5703125" customWidth="1"/>
    <col min="5636" max="5636" width="14.140625" customWidth="1"/>
    <col min="5637" max="5637" width="11.140625" customWidth="1"/>
    <col min="5638" max="5638" width="10.42578125" customWidth="1"/>
    <col min="5639" max="5640" width="12.42578125" customWidth="1"/>
    <col min="5641" max="5641" width="11.28515625" customWidth="1"/>
    <col min="5642" max="5642" width="12" customWidth="1"/>
    <col min="5643" max="5643" width="11.42578125" customWidth="1"/>
    <col min="5644" max="5644" width="12.85546875" customWidth="1"/>
    <col min="5645" max="5645" width="11.42578125" customWidth="1"/>
    <col min="5646" max="5646" width="12.5703125" customWidth="1"/>
    <col min="5647" max="5647" width="13.28515625" customWidth="1"/>
    <col min="5648" max="5648" width="14.28515625" customWidth="1"/>
    <col min="5649" max="5649" width="14.42578125" customWidth="1"/>
    <col min="5889" max="5889" width="77.140625" customWidth="1"/>
    <col min="5890" max="5890" width="16.28515625" customWidth="1"/>
    <col min="5891" max="5891" width="13.5703125" customWidth="1"/>
    <col min="5892" max="5892" width="14.140625" customWidth="1"/>
    <col min="5893" max="5893" width="11.140625" customWidth="1"/>
    <col min="5894" max="5894" width="10.42578125" customWidth="1"/>
    <col min="5895" max="5896" width="12.42578125" customWidth="1"/>
    <col min="5897" max="5897" width="11.28515625" customWidth="1"/>
    <col min="5898" max="5898" width="12" customWidth="1"/>
    <col min="5899" max="5899" width="11.42578125" customWidth="1"/>
    <col min="5900" max="5900" width="12.85546875" customWidth="1"/>
    <col min="5901" max="5901" width="11.42578125" customWidth="1"/>
    <col min="5902" max="5902" width="12.5703125" customWidth="1"/>
    <col min="5903" max="5903" width="13.28515625" customWidth="1"/>
    <col min="5904" max="5904" width="14.28515625" customWidth="1"/>
    <col min="5905" max="5905" width="14.42578125" customWidth="1"/>
    <col min="6145" max="6145" width="77.140625" customWidth="1"/>
    <col min="6146" max="6146" width="16.28515625" customWidth="1"/>
    <col min="6147" max="6147" width="13.5703125" customWidth="1"/>
    <col min="6148" max="6148" width="14.140625" customWidth="1"/>
    <col min="6149" max="6149" width="11.140625" customWidth="1"/>
    <col min="6150" max="6150" width="10.42578125" customWidth="1"/>
    <col min="6151" max="6152" width="12.42578125" customWidth="1"/>
    <col min="6153" max="6153" width="11.28515625" customWidth="1"/>
    <col min="6154" max="6154" width="12" customWidth="1"/>
    <col min="6155" max="6155" width="11.42578125" customWidth="1"/>
    <col min="6156" max="6156" width="12.85546875" customWidth="1"/>
    <col min="6157" max="6157" width="11.42578125" customWidth="1"/>
    <col min="6158" max="6158" width="12.5703125" customWidth="1"/>
    <col min="6159" max="6159" width="13.28515625" customWidth="1"/>
    <col min="6160" max="6160" width="14.28515625" customWidth="1"/>
    <col min="6161" max="6161" width="14.42578125" customWidth="1"/>
    <col min="6401" max="6401" width="77.140625" customWidth="1"/>
    <col min="6402" max="6402" width="16.28515625" customWidth="1"/>
    <col min="6403" max="6403" width="13.5703125" customWidth="1"/>
    <col min="6404" max="6404" width="14.140625" customWidth="1"/>
    <col min="6405" max="6405" width="11.140625" customWidth="1"/>
    <col min="6406" max="6406" width="10.42578125" customWidth="1"/>
    <col min="6407" max="6408" width="12.42578125" customWidth="1"/>
    <col min="6409" max="6409" width="11.28515625" customWidth="1"/>
    <col min="6410" max="6410" width="12" customWidth="1"/>
    <col min="6411" max="6411" width="11.42578125" customWidth="1"/>
    <col min="6412" max="6412" width="12.85546875" customWidth="1"/>
    <col min="6413" max="6413" width="11.42578125" customWidth="1"/>
    <col min="6414" max="6414" width="12.5703125" customWidth="1"/>
    <col min="6415" max="6415" width="13.28515625" customWidth="1"/>
    <col min="6416" max="6416" width="14.28515625" customWidth="1"/>
    <col min="6417" max="6417" width="14.42578125" customWidth="1"/>
    <col min="6657" max="6657" width="77.140625" customWidth="1"/>
    <col min="6658" max="6658" width="16.28515625" customWidth="1"/>
    <col min="6659" max="6659" width="13.5703125" customWidth="1"/>
    <col min="6660" max="6660" width="14.140625" customWidth="1"/>
    <col min="6661" max="6661" width="11.140625" customWidth="1"/>
    <col min="6662" max="6662" width="10.42578125" customWidth="1"/>
    <col min="6663" max="6664" width="12.42578125" customWidth="1"/>
    <col min="6665" max="6665" width="11.28515625" customWidth="1"/>
    <col min="6666" max="6666" width="12" customWidth="1"/>
    <col min="6667" max="6667" width="11.42578125" customWidth="1"/>
    <col min="6668" max="6668" width="12.85546875" customWidth="1"/>
    <col min="6669" max="6669" width="11.42578125" customWidth="1"/>
    <col min="6670" max="6670" width="12.5703125" customWidth="1"/>
    <col min="6671" max="6671" width="13.28515625" customWidth="1"/>
    <col min="6672" max="6672" width="14.28515625" customWidth="1"/>
    <col min="6673" max="6673" width="14.42578125" customWidth="1"/>
    <col min="6913" max="6913" width="77.140625" customWidth="1"/>
    <col min="6914" max="6914" width="16.28515625" customWidth="1"/>
    <col min="6915" max="6915" width="13.5703125" customWidth="1"/>
    <col min="6916" max="6916" width="14.140625" customWidth="1"/>
    <col min="6917" max="6917" width="11.140625" customWidth="1"/>
    <col min="6918" max="6918" width="10.42578125" customWidth="1"/>
    <col min="6919" max="6920" width="12.42578125" customWidth="1"/>
    <col min="6921" max="6921" width="11.28515625" customWidth="1"/>
    <col min="6922" max="6922" width="12" customWidth="1"/>
    <col min="6923" max="6923" width="11.42578125" customWidth="1"/>
    <col min="6924" max="6924" width="12.85546875" customWidth="1"/>
    <col min="6925" max="6925" width="11.42578125" customWidth="1"/>
    <col min="6926" max="6926" width="12.5703125" customWidth="1"/>
    <col min="6927" max="6927" width="13.28515625" customWidth="1"/>
    <col min="6928" max="6928" width="14.28515625" customWidth="1"/>
    <col min="6929" max="6929" width="14.42578125" customWidth="1"/>
    <col min="7169" max="7169" width="77.140625" customWidth="1"/>
    <col min="7170" max="7170" width="16.28515625" customWidth="1"/>
    <col min="7171" max="7171" width="13.5703125" customWidth="1"/>
    <col min="7172" max="7172" width="14.140625" customWidth="1"/>
    <col min="7173" max="7173" width="11.140625" customWidth="1"/>
    <col min="7174" max="7174" width="10.42578125" customWidth="1"/>
    <col min="7175" max="7176" width="12.42578125" customWidth="1"/>
    <col min="7177" max="7177" width="11.28515625" customWidth="1"/>
    <col min="7178" max="7178" width="12" customWidth="1"/>
    <col min="7179" max="7179" width="11.42578125" customWidth="1"/>
    <col min="7180" max="7180" width="12.85546875" customWidth="1"/>
    <col min="7181" max="7181" width="11.42578125" customWidth="1"/>
    <col min="7182" max="7182" width="12.5703125" customWidth="1"/>
    <col min="7183" max="7183" width="13.28515625" customWidth="1"/>
    <col min="7184" max="7184" width="14.28515625" customWidth="1"/>
    <col min="7185" max="7185" width="14.42578125" customWidth="1"/>
    <col min="7425" max="7425" width="77.140625" customWidth="1"/>
    <col min="7426" max="7426" width="16.28515625" customWidth="1"/>
    <col min="7427" max="7427" width="13.5703125" customWidth="1"/>
    <col min="7428" max="7428" width="14.140625" customWidth="1"/>
    <col min="7429" max="7429" width="11.140625" customWidth="1"/>
    <col min="7430" max="7430" width="10.42578125" customWidth="1"/>
    <col min="7431" max="7432" width="12.42578125" customWidth="1"/>
    <col min="7433" max="7433" width="11.28515625" customWidth="1"/>
    <col min="7434" max="7434" width="12" customWidth="1"/>
    <col min="7435" max="7435" width="11.42578125" customWidth="1"/>
    <col min="7436" max="7436" width="12.85546875" customWidth="1"/>
    <col min="7437" max="7437" width="11.42578125" customWidth="1"/>
    <col min="7438" max="7438" width="12.5703125" customWidth="1"/>
    <col min="7439" max="7439" width="13.28515625" customWidth="1"/>
    <col min="7440" max="7440" width="14.28515625" customWidth="1"/>
    <col min="7441" max="7441" width="14.42578125" customWidth="1"/>
    <col min="7681" max="7681" width="77.140625" customWidth="1"/>
    <col min="7682" max="7682" width="16.28515625" customWidth="1"/>
    <col min="7683" max="7683" width="13.5703125" customWidth="1"/>
    <col min="7684" max="7684" width="14.140625" customWidth="1"/>
    <col min="7685" max="7685" width="11.140625" customWidth="1"/>
    <col min="7686" max="7686" width="10.42578125" customWidth="1"/>
    <col min="7687" max="7688" width="12.42578125" customWidth="1"/>
    <col min="7689" max="7689" width="11.28515625" customWidth="1"/>
    <col min="7690" max="7690" width="12" customWidth="1"/>
    <col min="7691" max="7691" width="11.42578125" customWidth="1"/>
    <col min="7692" max="7692" width="12.85546875" customWidth="1"/>
    <col min="7693" max="7693" width="11.42578125" customWidth="1"/>
    <col min="7694" max="7694" width="12.5703125" customWidth="1"/>
    <col min="7695" max="7695" width="13.28515625" customWidth="1"/>
    <col min="7696" max="7696" width="14.28515625" customWidth="1"/>
    <col min="7697" max="7697" width="14.42578125" customWidth="1"/>
    <col min="7937" max="7937" width="77.140625" customWidth="1"/>
    <col min="7938" max="7938" width="16.28515625" customWidth="1"/>
    <col min="7939" max="7939" width="13.5703125" customWidth="1"/>
    <col min="7940" max="7940" width="14.140625" customWidth="1"/>
    <col min="7941" max="7941" width="11.140625" customWidth="1"/>
    <col min="7942" max="7942" width="10.42578125" customWidth="1"/>
    <col min="7943" max="7944" width="12.42578125" customWidth="1"/>
    <col min="7945" max="7945" width="11.28515625" customWidth="1"/>
    <col min="7946" max="7946" width="12" customWidth="1"/>
    <col min="7947" max="7947" width="11.42578125" customWidth="1"/>
    <col min="7948" max="7948" width="12.85546875" customWidth="1"/>
    <col min="7949" max="7949" width="11.42578125" customWidth="1"/>
    <col min="7950" max="7950" width="12.5703125" customWidth="1"/>
    <col min="7951" max="7951" width="13.28515625" customWidth="1"/>
    <col min="7952" max="7952" width="14.28515625" customWidth="1"/>
    <col min="7953" max="7953" width="14.42578125" customWidth="1"/>
    <col min="8193" max="8193" width="77.140625" customWidth="1"/>
    <col min="8194" max="8194" width="16.28515625" customWidth="1"/>
    <col min="8195" max="8195" width="13.5703125" customWidth="1"/>
    <col min="8196" max="8196" width="14.140625" customWidth="1"/>
    <col min="8197" max="8197" width="11.140625" customWidth="1"/>
    <col min="8198" max="8198" width="10.42578125" customWidth="1"/>
    <col min="8199" max="8200" width="12.42578125" customWidth="1"/>
    <col min="8201" max="8201" width="11.28515625" customWidth="1"/>
    <col min="8202" max="8202" width="12" customWidth="1"/>
    <col min="8203" max="8203" width="11.42578125" customWidth="1"/>
    <col min="8204" max="8204" width="12.85546875" customWidth="1"/>
    <col min="8205" max="8205" width="11.42578125" customWidth="1"/>
    <col min="8206" max="8206" width="12.5703125" customWidth="1"/>
    <col min="8207" max="8207" width="13.28515625" customWidth="1"/>
    <col min="8208" max="8208" width="14.28515625" customWidth="1"/>
    <col min="8209" max="8209" width="14.42578125" customWidth="1"/>
    <col min="8449" max="8449" width="77.140625" customWidth="1"/>
    <col min="8450" max="8450" width="16.28515625" customWidth="1"/>
    <col min="8451" max="8451" width="13.5703125" customWidth="1"/>
    <col min="8452" max="8452" width="14.140625" customWidth="1"/>
    <col min="8453" max="8453" width="11.140625" customWidth="1"/>
    <col min="8454" max="8454" width="10.42578125" customWidth="1"/>
    <col min="8455" max="8456" width="12.42578125" customWidth="1"/>
    <col min="8457" max="8457" width="11.28515625" customWidth="1"/>
    <col min="8458" max="8458" width="12" customWidth="1"/>
    <col min="8459" max="8459" width="11.42578125" customWidth="1"/>
    <col min="8460" max="8460" width="12.85546875" customWidth="1"/>
    <col min="8461" max="8461" width="11.42578125" customWidth="1"/>
    <col min="8462" max="8462" width="12.5703125" customWidth="1"/>
    <col min="8463" max="8463" width="13.28515625" customWidth="1"/>
    <col min="8464" max="8464" width="14.28515625" customWidth="1"/>
    <col min="8465" max="8465" width="14.42578125" customWidth="1"/>
    <col min="8705" max="8705" width="77.140625" customWidth="1"/>
    <col min="8706" max="8706" width="16.28515625" customWidth="1"/>
    <col min="8707" max="8707" width="13.5703125" customWidth="1"/>
    <col min="8708" max="8708" width="14.140625" customWidth="1"/>
    <col min="8709" max="8709" width="11.140625" customWidth="1"/>
    <col min="8710" max="8710" width="10.42578125" customWidth="1"/>
    <col min="8711" max="8712" width="12.42578125" customWidth="1"/>
    <col min="8713" max="8713" width="11.28515625" customWidth="1"/>
    <col min="8714" max="8714" width="12" customWidth="1"/>
    <col min="8715" max="8715" width="11.42578125" customWidth="1"/>
    <col min="8716" max="8716" width="12.85546875" customWidth="1"/>
    <col min="8717" max="8717" width="11.42578125" customWidth="1"/>
    <col min="8718" max="8718" width="12.5703125" customWidth="1"/>
    <col min="8719" max="8719" width="13.28515625" customWidth="1"/>
    <col min="8720" max="8720" width="14.28515625" customWidth="1"/>
    <col min="8721" max="8721" width="14.42578125" customWidth="1"/>
    <col min="8961" max="8961" width="77.140625" customWidth="1"/>
    <col min="8962" max="8962" width="16.28515625" customWidth="1"/>
    <col min="8963" max="8963" width="13.5703125" customWidth="1"/>
    <col min="8964" max="8964" width="14.140625" customWidth="1"/>
    <col min="8965" max="8965" width="11.140625" customWidth="1"/>
    <col min="8966" max="8966" width="10.42578125" customWidth="1"/>
    <col min="8967" max="8968" width="12.42578125" customWidth="1"/>
    <col min="8969" max="8969" width="11.28515625" customWidth="1"/>
    <col min="8970" max="8970" width="12" customWidth="1"/>
    <col min="8971" max="8971" width="11.42578125" customWidth="1"/>
    <col min="8972" max="8972" width="12.85546875" customWidth="1"/>
    <col min="8973" max="8973" width="11.42578125" customWidth="1"/>
    <col min="8974" max="8974" width="12.5703125" customWidth="1"/>
    <col min="8975" max="8975" width="13.28515625" customWidth="1"/>
    <col min="8976" max="8976" width="14.28515625" customWidth="1"/>
    <col min="8977" max="8977" width="14.42578125" customWidth="1"/>
    <col min="9217" max="9217" width="77.140625" customWidth="1"/>
    <col min="9218" max="9218" width="16.28515625" customWidth="1"/>
    <col min="9219" max="9219" width="13.5703125" customWidth="1"/>
    <col min="9220" max="9220" width="14.140625" customWidth="1"/>
    <col min="9221" max="9221" width="11.140625" customWidth="1"/>
    <col min="9222" max="9222" width="10.42578125" customWidth="1"/>
    <col min="9223" max="9224" width="12.42578125" customWidth="1"/>
    <col min="9225" max="9225" width="11.28515625" customWidth="1"/>
    <col min="9226" max="9226" width="12" customWidth="1"/>
    <col min="9227" max="9227" width="11.42578125" customWidth="1"/>
    <col min="9228" max="9228" width="12.85546875" customWidth="1"/>
    <col min="9229" max="9229" width="11.42578125" customWidth="1"/>
    <col min="9230" max="9230" width="12.5703125" customWidth="1"/>
    <col min="9231" max="9231" width="13.28515625" customWidth="1"/>
    <col min="9232" max="9232" width="14.28515625" customWidth="1"/>
    <col min="9233" max="9233" width="14.42578125" customWidth="1"/>
    <col min="9473" max="9473" width="77.140625" customWidth="1"/>
    <col min="9474" max="9474" width="16.28515625" customWidth="1"/>
    <col min="9475" max="9475" width="13.5703125" customWidth="1"/>
    <col min="9476" max="9476" width="14.140625" customWidth="1"/>
    <col min="9477" max="9477" width="11.140625" customWidth="1"/>
    <col min="9478" max="9478" width="10.42578125" customWidth="1"/>
    <col min="9479" max="9480" width="12.42578125" customWidth="1"/>
    <col min="9481" max="9481" width="11.28515625" customWidth="1"/>
    <col min="9482" max="9482" width="12" customWidth="1"/>
    <col min="9483" max="9483" width="11.42578125" customWidth="1"/>
    <col min="9484" max="9484" width="12.85546875" customWidth="1"/>
    <col min="9485" max="9485" width="11.42578125" customWidth="1"/>
    <col min="9486" max="9486" width="12.5703125" customWidth="1"/>
    <col min="9487" max="9487" width="13.28515625" customWidth="1"/>
    <col min="9488" max="9488" width="14.28515625" customWidth="1"/>
    <col min="9489" max="9489" width="14.42578125" customWidth="1"/>
    <col min="9729" max="9729" width="77.140625" customWidth="1"/>
    <col min="9730" max="9730" width="16.28515625" customWidth="1"/>
    <col min="9731" max="9731" width="13.5703125" customWidth="1"/>
    <col min="9732" max="9732" width="14.140625" customWidth="1"/>
    <col min="9733" max="9733" width="11.140625" customWidth="1"/>
    <col min="9734" max="9734" width="10.42578125" customWidth="1"/>
    <col min="9735" max="9736" width="12.42578125" customWidth="1"/>
    <col min="9737" max="9737" width="11.28515625" customWidth="1"/>
    <col min="9738" max="9738" width="12" customWidth="1"/>
    <col min="9739" max="9739" width="11.42578125" customWidth="1"/>
    <col min="9740" max="9740" width="12.85546875" customWidth="1"/>
    <col min="9741" max="9741" width="11.42578125" customWidth="1"/>
    <col min="9742" max="9742" width="12.5703125" customWidth="1"/>
    <col min="9743" max="9743" width="13.28515625" customWidth="1"/>
    <col min="9744" max="9744" width="14.28515625" customWidth="1"/>
    <col min="9745" max="9745" width="14.42578125" customWidth="1"/>
    <col min="9985" max="9985" width="77.140625" customWidth="1"/>
    <col min="9986" max="9986" width="16.28515625" customWidth="1"/>
    <col min="9987" max="9987" width="13.5703125" customWidth="1"/>
    <col min="9988" max="9988" width="14.140625" customWidth="1"/>
    <col min="9989" max="9989" width="11.140625" customWidth="1"/>
    <col min="9990" max="9990" width="10.42578125" customWidth="1"/>
    <col min="9991" max="9992" width="12.42578125" customWidth="1"/>
    <col min="9993" max="9993" width="11.28515625" customWidth="1"/>
    <col min="9994" max="9994" width="12" customWidth="1"/>
    <col min="9995" max="9995" width="11.42578125" customWidth="1"/>
    <col min="9996" max="9996" width="12.85546875" customWidth="1"/>
    <col min="9997" max="9997" width="11.42578125" customWidth="1"/>
    <col min="9998" max="9998" width="12.5703125" customWidth="1"/>
    <col min="9999" max="9999" width="13.28515625" customWidth="1"/>
    <col min="10000" max="10000" width="14.28515625" customWidth="1"/>
    <col min="10001" max="10001" width="14.42578125" customWidth="1"/>
    <col min="10241" max="10241" width="77.140625" customWidth="1"/>
    <col min="10242" max="10242" width="16.28515625" customWidth="1"/>
    <col min="10243" max="10243" width="13.5703125" customWidth="1"/>
    <col min="10244" max="10244" width="14.140625" customWidth="1"/>
    <col min="10245" max="10245" width="11.140625" customWidth="1"/>
    <col min="10246" max="10246" width="10.42578125" customWidth="1"/>
    <col min="10247" max="10248" width="12.42578125" customWidth="1"/>
    <col min="10249" max="10249" width="11.28515625" customWidth="1"/>
    <col min="10250" max="10250" width="12" customWidth="1"/>
    <col min="10251" max="10251" width="11.42578125" customWidth="1"/>
    <col min="10252" max="10252" width="12.85546875" customWidth="1"/>
    <col min="10253" max="10253" width="11.42578125" customWidth="1"/>
    <col min="10254" max="10254" width="12.5703125" customWidth="1"/>
    <col min="10255" max="10255" width="13.28515625" customWidth="1"/>
    <col min="10256" max="10256" width="14.28515625" customWidth="1"/>
    <col min="10257" max="10257" width="14.42578125" customWidth="1"/>
    <col min="10497" max="10497" width="77.140625" customWidth="1"/>
    <col min="10498" max="10498" width="16.28515625" customWidth="1"/>
    <col min="10499" max="10499" width="13.5703125" customWidth="1"/>
    <col min="10500" max="10500" width="14.140625" customWidth="1"/>
    <col min="10501" max="10501" width="11.140625" customWidth="1"/>
    <col min="10502" max="10502" width="10.42578125" customWidth="1"/>
    <col min="10503" max="10504" width="12.42578125" customWidth="1"/>
    <col min="10505" max="10505" width="11.28515625" customWidth="1"/>
    <col min="10506" max="10506" width="12" customWidth="1"/>
    <col min="10507" max="10507" width="11.42578125" customWidth="1"/>
    <col min="10508" max="10508" width="12.85546875" customWidth="1"/>
    <col min="10509" max="10509" width="11.42578125" customWidth="1"/>
    <col min="10510" max="10510" width="12.5703125" customWidth="1"/>
    <col min="10511" max="10511" width="13.28515625" customWidth="1"/>
    <col min="10512" max="10512" width="14.28515625" customWidth="1"/>
    <col min="10513" max="10513" width="14.42578125" customWidth="1"/>
    <col min="10753" max="10753" width="77.140625" customWidth="1"/>
    <col min="10754" max="10754" width="16.28515625" customWidth="1"/>
    <col min="10755" max="10755" width="13.5703125" customWidth="1"/>
    <col min="10756" max="10756" width="14.140625" customWidth="1"/>
    <col min="10757" max="10757" width="11.140625" customWidth="1"/>
    <col min="10758" max="10758" width="10.42578125" customWidth="1"/>
    <col min="10759" max="10760" width="12.42578125" customWidth="1"/>
    <col min="10761" max="10761" width="11.28515625" customWidth="1"/>
    <col min="10762" max="10762" width="12" customWidth="1"/>
    <col min="10763" max="10763" width="11.42578125" customWidth="1"/>
    <col min="10764" max="10764" width="12.85546875" customWidth="1"/>
    <col min="10765" max="10765" width="11.42578125" customWidth="1"/>
    <col min="10766" max="10766" width="12.5703125" customWidth="1"/>
    <col min="10767" max="10767" width="13.28515625" customWidth="1"/>
    <col min="10768" max="10768" width="14.28515625" customWidth="1"/>
    <col min="10769" max="10769" width="14.42578125" customWidth="1"/>
    <col min="11009" max="11009" width="77.140625" customWidth="1"/>
    <col min="11010" max="11010" width="16.28515625" customWidth="1"/>
    <col min="11011" max="11011" width="13.5703125" customWidth="1"/>
    <col min="11012" max="11012" width="14.140625" customWidth="1"/>
    <col min="11013" max="11013" width="11.140625" customWidth="1"/>
    <col min="11014" max="11014" width="10.42578125" customWidth="1"/>
    <col min="11015" max="11016" width="12.42578125" customWidth="1"/>
    <col min="11017" max="11017" width="11.28515625" customWidth="1"/>
    <col min="11018" max="11018" width="12" customWidth="1"/>
    <col min="11019" max="11019" width="11.42578125" customWidth="1"/>
    <col min="11020" max="11020" width="12.85546875" customWidth="1"/>
    <col min="11021" max="11021" width="11.42578125" customWidth="1"/>
    <col min="11022" max="11022" width="12.5703125" customWidth="1"/>
    <col min="11023" max="11023" width="13.28515625" customWidth="1"/>
    <col min="11024" max="11024" width="14.28515625" customWidth="1"/>
    <col min="11025" max="11025" width="14.42578125" customWidth="1"/>
    <col min="11265" max="11265" width="77.140625" customWidth="1"/>
    <col min="11266" max="11266" width="16.28515625" customWidth="1"/>
    <col min="11267" max="11267" width="13.5703125" customWidth="1"/>
    <col min="11268" max="11268" width="14.140625" customWidth="1"/>
    <col min="11269" max="11269" width="11.140625" customWidth="1"/>
    <col min="11270" max="11270" width="10.42578125" customWidth="1"/>
    <col min="11271" max="11272" width="12.42578125" customWidth="1"/>
    <col min="11273" max="11273" width="11.28515625" customWidth="1"/>
    <col min="11274" max="11274" width="12" customWidth="1"/>
    <col min="11275" max="11275" width="11.42578125" customWidth="1"/>
    <col min="11276" max="11276" width="12.85546875" customWidth="1"/>
    <col min="11277" max="11277" width="11.42578125" customWidth="1"/>
    <col min="11278" max="11278" width="12.5703125" customWidth="1"/>
    <col min="11279" max="11279" width="13.28515625" customWidth="1"/>
    <col min="11280" max="11280" width="14.28515625" customWidth="1"/>
    <col min="11281" max="11281" width="14.42578125" customWidth="1"/>
    <col min="11521" max="11521" width="77.140625" customWidth="1"/>
    <col min="11522" max="11522" width="16.28515625" customWidth="1"/>
    <col min="11523" max="11523" width="13.5703125" customWidth="1"/>
    <col min="11524" max="11524" width="14.140625" customWidth="1"/>
    <col min="11525" max="11525" width="11.140625" customWidth="1"/>
    <col min="11526" max="11526" width="10.42578125" customWidth="1"/>
    <col min="11527" max="11528" width="12.42578125" customWidth="1"/>
    <col min="11529" max="11529" width="11.28515625" customWidth="1"/>
    <col min="11530" max="11530" width="12" customWidth="1"/>
    <col min="11531" max="11531" width="11.42578125" customWidth="1"/>
    <col min="11532" max="11532" width="12.85546875" customWidth="1"/>
    <col min="11533" max="11533" width="11.42578125" customWidth="1"/>
    <col min="11534" max="11534" width="12.5703125" customWidth="1"/>
    <col min="11535" max="11535" width="13.28515625" customWidth="1"/>
    <col min="11536" max="11536" width="14.28515625" customWidth="1"/>
    <col min="11537" max="11537" width="14.42578125" customWidth="1"/>
    <col min="11777" max="11777" width="77.140625" customWidth="1"/>
    <col min="11778" max="11778" width="16.28515625" customWidth="1"/>
    <col min="11779" max="11779" width="13.5703125" customWidth="1"/>
    <col min="11780" max="11780" width="14.140625" customWidth="1"/>
    <col min="11781" max="11781" width="11.140625" customWidth="1"/>
    <col min="11782" max="11782" width="10.42578125" customWidth="1"/>
    <col min="11783" max="11784" width="12.42578125" customWidth="1"/>
    <col min="11785" max="11785" width="11.28515625" customWidth="1"/>
    <col min="11786" max="11786" width="12" customWidth="1"/>
    <col min="11787" max="11787" width="11.42578125" customWidth="1"/>
    <col min="11788" max="11788" width="12.85546875" customWidth="1"/>
    <col min="11789" max="11789" width="11.42578125" customWidth="1"/>
    <col min="11790" max="11790" width="12.5703125" customWidth="1"/>
    <col min="11791" max="11791" width="13.28515625" customWidth="1"/>
    <col min="11792" max="11792" width="14.28515625" customWidth="1"/>
    <col min="11793" max="11793" width="14.42578125" customWidth="1"/>
    <col min="12033" max="12033" width="77.140625" customWidth="1"/>
    <col min="12034" max="12034" width="16.28515625" customWidth="1"/>
    <col min="12035" max="12035" width="13.5703125" customWidth="1"/>
    <col min="12036" max="12036" width="14.140625" customWidth="1"/>
    <col min="12037" max="12037" width="11.140625" customWidth="1"/>
    <col min="12038" max="12038" width="10.42578125" customWidth="1"/>
    <col min="12039" max="12040" width="12.42578125" customWidth="1"/>
    <col min="12041" max="12041" width="11.28515625" customWidth="1"/>
    <col min="12042" max="12042" width="12" customWidth="1"/>
    <col min="12043" max="12043" width="11.42578125" customWidth="1"/>
    <col min="12044" max="12044" width="12.85546875" customWidth="1"/>
    <col min="12045" max="12045" width="11.42578125" customWidth="1"/>
    <col min="12046" max="12046" width="12.5703125" customWidth="1"/>
    <col min="12047" max="12047" width="13.28515625" customWidth="1"/>
    <col min="12048" max="12048" width="14.28515625" customWidth="1"/>
    <col min="12049" max="12049" width="14.42578125" customWidth="1"/>
    <col min="12289" max="12289" width="77.140625" customWidth="1"/>
    <col min="12290" max="12290" width="16.28515625" customWidth="1"/>
    <col min="12291" max="12291" width="13.5703125" customWidth="1"/>
    <col min="12292" max="12292" width="14.140625" customWidth="1"/>
    <col min="12293" max="12293" width="11.140625" customWidth="1"/>
    <col min="12294" max="12294" width="10.42578125" customWidth="1"/>
    <col min="12295" max="12296" width="12.42578125" customWidth="1"/>
    <col min="12297" max="12297" width="11.28515625" customWidth="1"/>
    <col min="12298" max="12298" width="12" customWidth="1"/>
    <col min="12299" max="12299" width="11.42578125" customWidth="1"/>
    <col min="12300" max="12300" width="12.85546875" customWidth="1"/>
    <col min="12301" max="12301" width="11.42578125" customWidth="1"/>
    <col min="12302" max="12302" width="12.5703125" customWidth="1"/>
    <col min="12303" max="12303" width="13.28515625" customWidth="1"/>
    <col min="12304" max="12304" width="14.28515625" customWidth="1"/>
    <col min="12305" max="12305" width="14.42578125" customWidth="1"/>
    <col min="12545" max="12545" width="77.140625" customWidth="1"/>
    <col min="12546" max="12546" width="16.28515625" customWidth="1"/>
    <col min="12547" max="12547" width="13.5703125" customWidth="1"/>
    <col min="12548" max="12548" width="14.140625" customWidth="1"/>
    <col min="12549" max="12549" width="11.140625" customWidth="1"/>
    <col min="12550" max="12550" width="10.42578125" customWidth="1"/>
    <col min="12551" max="12552" width="12.42578125" customWidth="1"/>
    <col min="12553" max="12553" width="11.28515625" customWidth="1"/>
    <col min="12554" max="12554" width="12" customWidth="1"/>
    <col min="12555" max="12555" width="11.42578125" customWidth="1"/>
    <col min="12556" max="12556" width="12.85546875" customWidth="1"/>
    <col min="12557" max="12557" width="11.42578125" customWidth="1"/>
    <col min="12558" max="12558" width="12.5703125" customWidth="1"/>
    <col min="12559" max="12559" width="13.28515625" customWidth="1"/>
    <col min="12560" max="12560" width="14.28515625" customWidth="1"/>
    <col min="12561" max="12561" width="14.42578125" customWidth="1"/>
    <col min="12801" max="12801" width="77.140625" customWidth="1"/>
    <col min="12802" max="12802" width="16.28515625" customWidth="1"/>
    <col min="12803" max="12803" width="13.5703125" customWidth="1"/>
    <col min="12804" max="12804" width="14.140625" customWidth="1"/>
    <col min="12805" max="12805" width="11.140625" customWidth="1"/>
    <col min="12806" max="12806" width="10.42578125" customWidth="1"/>
    <col min="12807" max="12808" width="12.42578125" customWidth="1"/>
    <col min="12809" max="12809" width="11.28515625" customWidth="1"/>
    <col min="12810" max="12810" width="12" customWidth="1"/>
    <col min="12811" max="12811" width="11.42578125" customWidth="1"/>
    <col min="12812" max="12812" width="12.85546875" customWidth="1"/>
    <col min="12813" max="12813" width="11.42578125" customWidth="1"/>
    <col min="12814" max="12814" width="12.5703125" customWidth="1"/>
    <col min="12815" max="12815" width="13.28515625" customWidth="1"/>
    <col min="12816" max="12816" width="14.28515625" customWidth="1"/>
    <col min="12817" max="12817" width="14.42578125" customWidth="1"/>
    <col min="13057" max="13057" width="77.140625" customWidth="1"/>
    <col min="13058" max="13058" width="16.28515625" customWidth="1"/>
    <col min="13059" max="13059" width="13.5703125" customWidth="1"/>
    <col min="13060" max="13060" width="14.140625" customWidth="1"/>
    <col min="13061" max="13061" width="11.140625" customWidth="1"/>
    <col min="13062" max="13062" width="10.42578125" customWidth="1"/>
    <col min="13063" max="13064" width="12.42578125" customWidth="1"/>
    <col min="13065" max="13065" width="11.28515625" customWidth="1"/>
    <col min="13066" max="13066" width="12" customWidth="1"/>
    <col min="13067" max="13067" width="11.42578125" customWidth="1"/>
    <col min="13068" max="13068" width="12.85546875" customWidth="1"/>
    <col min="13069" max="13069" width="11.42578125" customWidth="1"/>
    <col min="13070" max="13070" width="12.5703125" customWidth="1"/>
    <col min="13071" max="13071" width="13.28515625" customWidth="1"/>
    <col min="13072" max="13072" width="14.28515625" customWidth="1"/>
    <col min="13073" max="13073" width="14.42578125" customWidth="1"/>
    <col min="13313" max="13313" width="77.140625" customWidth="1"/>
    <col min="13314" max="13314" width="16.28515625" customWidth="1"/>
    <col min="13315" max="13315" width="13.5703125" customWidth="1"/>
    <col min="13316" max="13316" width="14.140625" customWidth="1"/>
    <col min="13317" max="13317" width="11.140625" customWidth="1"/>
    <col min="13318" max="13318" width="10.42578125" customWidth="1"/>
    <col min="13319" max="13320" width="12.42578125" customWidth="1"/>
    <col min="13321" max="13321" width="11.28515625" customWidth="1"/>
    <col min="13322" max="13322" width="12" customWidth="1"/>
    <col min="13323" max="13323" width="11.42578125" customWidth="1"/>
    <col min="13324" max="13324" width="12.85546875" customWidth="1"/>
    <col min="13325" max="13325" width="11.42578125" customWidth="1"/>
    <col min="13326" max="13326" width="12.5703125" customWidth="1"/>
    <col min="13327" max="13327" width="13.28515625" customWidth="1"/>
    <col min="13328" max="13328" width="14.28515625" customWidth="1"/>
    <col min="13329" max="13329" width="14.42578125" customWidth="1"/>
    <col min="13569" max="13569" width="77.140625" customWidth="1"/>
    <col min="13570" max="13570" width="16.28515625" customWidth="1"/>
    <col min="13571" max="13571" width="13.5703125" customWidth="1"/>
    <col min="13572" max="13572" width="14.140625" customWidth="1"/>
    <col min="13573" max="13573" width="11.140625" customWidth="1"/>
    <col min="13574" max="13574" width="10.42578125" customWidth="1"/>
    <col min="13575" max="13576" width="12.42578125" customWidth="1"/>
    <col min="13577" max="13577" width="11.28515625" customWidth="1"/>
    <col min="13578" max="13578" width="12" customWidth="1"/>
    <col min="13579" max="13579" width="11.42578125" customWidth="1"/>
    <col min="13580" max="13580" width="12.85546875" customWidth="1"/>
    <col min="13581" max="13581" width="11.42578125" customWidth="1"/>
    <col min="13582" max="13582" width="12.5703125" customWidth="1"/>
    <col min="13583" max="13583" width="13.28515625" customWidth="1"/>
    <col min="13584" max="13584" width="14.28515625" customWidth="1"/>
    <col min="13585" max="13585" width="14.42578125" customWidth="1"/>
    <col min="13825" max="13825" width="77.140625" customWidth="1"/>
    <col min="13826" max="13826" width="16.28515625" customWidth="1"/>
    <col min="13827" max="13827" width="13.5703125" customWidth="1"/>
    <col min="13828" max="13828" width="14.140625" customWidth="1"/>
    <col min="13829" max="13829" width="11.140625" customWidth="1"/>
    <col min="13830" max="13830" width="10.42578125" customWidth="1"/>
    <col min="13831" max="13832" width="12.42578125" customWidth="1"/>
    <col min="13833" max="13833" width="11.28515625" customWidth="1"/>
    <col min="13834" max="13834" width="12" customWidth="1"/>
    <col min="13835" max="13835" width="11.42578125" customWidth="1"/>
    <col min="13836" max="13836" width="12.85546875" customWidth="1"/>
    <col min="13837" max="13837" width="11.42578125" customWidth="1"/>
    <col min="13838" max="13838" width="12.5703125" customWidth="1"/>
    <col min="13839" max="13839" width="13.28515625" customWidth="1"/>
    <col min="13840" max="13840" width="14.28515625" customWidth="1"/>
    <col min="13841" max="13841" width="14.42578125" customWidth="1"/>
    <col min="14081" max="14081" width="77.140625" customWidth="1"/>
    <col min="14082" max="14082" width="16.28515625" customWidth="1"/>
    <col min="14083" max="14083" width="13.5703125" customWidth="1"/>
    <col min="14084" max="14084" width="14.140625" customWidth="1"/>
    <col min="14085" max="14085" width="11.140625" customWidth="1"/>
    <col min="14086" max="14086" width="10.42578125" customWidth="1"/>
    <col min="14087" max="14088" width="12.42578125" customWidth="1"/>
    <col min="14089" max="14089" width="11.28515625" customWidth="1"/>
    <col min="14090" max="14090" width="12" customWidth="1"/>
    <col min="14091" max="14091" width="11.42578125" customWidth="1"/>
    <col min="14092" max="14092" width="12.85546875" customWidth="1"/>
    <col min="14093" max="14093" width="11.42578125" customWidth="1"/>
    <col min="14094" max="14094" width="12.5703125" customWidth="1"/>
    <col min="14095" max="14095" width="13.28515625" customWidth="1"/>
    <col min="14096" max="14096" width="14.28515625" customWidth="1"/>
    <col min="14097" max="14097" width="14.42578125" customWidth="1"/>
    <col min="14337" max="14337" width="77.140625" customWidth="1"/>
    <col min="14338" max="14338" width="16.28515625" customWidth="1"/>
    <col min="14339" max="14339" width="13.5703125" customWidth="1"/>
    <col min="14340" max="14340" width="14.140625" customWidth="1"/>
    <col min="14341" max="14341" width="11.140625" customWidth="1"/>
    <col min="14342" max="14342" width="10.42578125" customWidth="1"/>
    <col min="14343" max="14344" width="12.42578125" customWidth="1"/>
    <col min="14345" max="14345" width="11.28515625" customWidth="1"/>
    <col min="14346" max="14346" width="12" customWidth="1"/>
    <col min="14347" max="14347" width="11.42578125" customWidth="1"/>
    <col min="14348" max="14348" width="12.85546875" customWidth="1"/>
    <col min="14349" max="14349" width="11.42578125" customWidth="1"/>
    <col min="14350" max="14350" width="12.5703125" customWidth="1"/>
    <col min="14351" max="14351" width="13.28515625" customWidth="1"/>
    <col min="14352" max="14352" width="14.28515625" customWidth="1"/>
    <col min="14353" max="14353" width="14.42578125" customWidth="1"/>
    <col min="14593" max="14593" width="77.140625" customWidth="1"/>
    <col min="14594" max="14594" width="16.28515625" customWidth="1"/>
    <col min="14595" max="14595" width="13.5703125" customWidth="1"/>
    <col min="14596" max="14596" width="14.140625" customWidth="1"/>
    <col min="14597" max="14597" width="11.140625" customWidth="1"/>
    <col min="14598" max="14598" width="10.42578125" customWidth="1"/>
    <col min="14599" max="14600" width="12.42578125" customWidth="1"/>
    <col min="14601" max="14601" width="11.28515625" customWidth="1"/>
    <col min="14602" max="14602" width="12" customWidth="1"/>
    <col min="14603" max="14603" width="11.42578125" customWidth="1"/>
    <col min="14604" max="14604" width="12.85546875" customWidth="1"/>
    <col min="14605" max="14605" width="11.42578125" customWidth="1"/>
    <col min="14606" max="14606" width="12.5703125" customWidth="1"/>
    <col min="14607" max="14607" width="13.28515625" customWidth="1"/>
    <col min="14608" max="14608" width="14.28515625" customWidth="1"/>
    <col min="14609" max="14609" width="14.42578125" customWidth="1"/>
    <col min="14849" max="14849" width="77.140625" customWidth="1"/>
    <col min="14850" max="14850" width="16.28515625" customWidth="1"/>
    <col min="14851" max="14851" width="13.5703125" customWidth="1"/>
    <col min="14852" max="14852" width="14.140625" customWidth="1"/>
    <col min="14853" max="14853" width="11.140625" customWidth="1"/>
    <col min="14854" max="14854" width="10.42578125" customWidth="1"/>
    <col min="14855" max="14856" width="12.42578125" customWidth="1"/>
    <col min="14857" max="14857" width="11.28515625" customWidth="1"/>
    <col min="14858" max="14858" width="12" customWidth="1"/>
    <col min="14859" max="14859" width="11.42578125" customWidth="1"/>
    <col min="14860" max="14860" width="12.85546875" customWidth="1"/>
    <col min="14861" max="14861" width="11.42578125" customWidth="1"/>
    <col min="14862" max="14862" width="12.5703125" customWidth="1"/>
    <col min="14863" max="14863" width="13.28515625" customWidth="1"/>
    <col min="14864" max="14864" width="14.28515625" customWidth="1"/>
    <col min="14865" max="14865" width="14.42578125" customWidth="1"/>
    <col min="15105" max="15105" width="77.140625" customWidth="1"/>
    <col min="15106" max="15106" width="16.28515625" customWidth="1"/>
    <col min="15107" max="15107" width="13.5703125" customWidth="1"/>
    <col min="15108" max="15108" width="14.140625" customWidth="1"/>
    <col min="15109" max="15109" width="11.140625" customWidth="1"/>
    <col min="15110" max="15110" width="10.42578125" customWidth="1"/>
    <col min="15111" max="15112" width="12.42578125" customWidth="1"/>
    <col min="15113" max="15113" width="11.28515625" customWidth="1"/>
    <col min="15114" max="15114" width="12" customWidth="1"/>
    <col min="15115" max="15115" width="11.42578125" customWidth="1"/>
    <col min="15116" max="15116" width="12.85546875" customWidth="1"/>
    <col min="15117" max="15117" width="11.42578125" customWidth="1"/>
    <col min="15118" max="15118" width="12.5703125" customWidth="1"/>
    <col min="15119" max="15119" width="13.28515625" customWidth="1"/>
    <col min="15120" max="15120" width="14.28515625" customWidth="1"/>
    <col min="15121" max="15121" width="14.42578125" customWidth="1"/>
    <col min="15361" max="15361" width="77.140625" customWidth="1"/>
    <col min="15362" max="15362" width="16.28515625" customWidth="1"/>
    <col min="15363" max="15363" width="13.5703125" customWidth="1"/>
    <col min="15364" max="15364" width="14.140625" customWidth="1"/>
    <col min="15365" max="15365" width="11.140625" customWidth="1"/>
    <col min="15366" max="15366" width="10.42578125" customWidth="1"/>
    <col min="15367" max="15368" width="12.42578125" customWidth="1"/>
    <col min="15369" max="15369" width="11.28515625" customWidth="1"/>
    <col min="15370" max="15370" width="12" customWidth="1"/>
    <col min="15371" max="15371" width="11.42578125" customWidth="1"/>
    <col min="15372" max="15372" width="12.85546875" customWidth="1"/>
    <col min="15373" max="15373" width="11.42578125" customWidth="1"/>
    <col min="15374" max="15374" width="12.5703125" customWidth="1"/>
    <col min="15375" max="15375" width="13.28515625" customWidth="1"/>
    <col min="15376" max="15376" width="14.28515625" customWidth="1"/>
    <col min="15377" max="15377" width="14.42578125" customWidth="1"/>
    <col min="15617" max="15617" width="77.140625" customWidth="1"/>
    <col min="15618" max="15618" width="16.28515625" customWidth="1"/>
    <col min="15619" max="15619" width="13.5703125" customWidth="1"/>
    <col min="15620" max="15620" width="14.140625" customWidth="1"/>
    <col min="15621" max="15621" width="11.140625" customWidth="1"/>
    <col min="15622" max="15622" width="10.42578125" customWidth="1"/>
    <col min="15623" max="15624" width="12.42578125" customWidth="1"/>
    <col min="15625" max="15625" width="11.28515625" customWidth="1"/>
    <col min="15626" max="15626" width="12" customWidth="1"/>
    <col min="15627" max="15627" width="11.42578125" customWidth="1"/>
    <col min="15628" max="15628" width="12.85546875" customWidth="1"/>
    <col min="15629" max="15629" width="11.42578125" customWidth="1"/>
    <col min="15630" max="15630" width="12.5703125" customWidth="1"/>
    <col min="15631" max="15631" width="13.28515625" customWidth="1"/>
    <col min="15632" max="15632" width="14.28515625" customWidth="1"/>
    <col min="15633" max="15633" width="14.42578125" customWidth="1"/>
    <col min="15873" max="15873" width="77.140625" customWidth="1"/>
    <col min="15874" max="15874" width="16.28515625" customWidth="1"/>
    <col min="15875" max="15875" width="13.5703125" customWidth="1"/>
    <col min="15876" max="15876" width="14.140625" customWidth="1"/>
    <col min="15877" max="15877" width="11.140625" customWidth="1"/>
    <col min="15878" max="15878" width="10.42578125" customWidth="1"/>
    <col min="15879" max="15880" width="12.42578125" customWidth="1"/>
    <col min="15881" max="15881" width="11.28515625" customWidth="1"/>
    <col min="15882" max="15882" width="12" customWidth="1"/>
    <col min="15883" max="15883" width="11.42578125" customWidth="1"/>
    <col min="15884" max="15884" width="12.85546875" customWidth="1"/>
    <col min="15885" max="15885" width="11.42578125" customWidth="1"/>
    <col min="15886" max="15886" width="12.5703125" customWidth="1"/>
    <col min="15887" max="15887" width="13.28515625" customWidth="1"/>
    <col min="15888" max="15888" width="14.28515625" customWidth="1"/>
    <col min="15889" max="15889" width="14.42578125" customWidth="1"/>
    <col min="16129" max="16129" width="77.140625" customWidth="1"/>
    <col min="16130" max="16130" width="16.28515625" customWidth="1"/>
    <col min="16131" max="16131" width="13.5703125" customWidth="1"/>
    <col min="16132" max="16132" width="14.140625" customWidth="1"/>
    <col min="16133" max="16133" width="11.140625" customWidth="1"/>
    <col min="16134" max="16134" width="10.42578125" customWidth="1"/>
    <col min="16135" max="16136" width="12.42578125" customWidth="1"/>
    <col min="16137" max="16137" width="11.28515625" customWidth="1"/>
    <col min="16138" max="16138" width="12" customWidth="1"/>
    <col min="16139" max="16139" width="11.42578125" customWidth="1"/>
    <col min="16140" max="16140" width="12.85546875" customWidth="1"/>
    <col min="16141" max="16141" width="11.42578125" customWidth="1"/>
    <col min="16142" max="16142" width="12.5703125" customWidth="1"/>
    <col min="16143" max="16143" width="13.28515625" customWidth="1"/>
    <col min="16144" max="16144" width="14.28515625" customWidth="1"/>
    <col min="16145" max="16145" width="14.42578125" customWidth="1"/>
  </cols>
  <sheetData>
    <row r="1" spans="1:20" ht="18">
      <c r="A1" s="1" t="s">
        <v>240</v>
      </c>
    </row>
    <row r="2" spans="1:20">
      <c r="A2" s="2" t="s">
        <v>0</v>
      </c>
    </row>
    <row r="3" spans="1:20" ht="15.75" thickBot="1"/>
    <row r="4" spans="1:20" ht="90.75" thickBot="1">
      <c r="A4" s="56" t="s">
        <v>1</v>
      </c>
      <c r="B4" s="113"/>
      <c r="C4" s="114" t="s">
        <v>229</v>
      </c>
      <c r="D4" s="113"/>
      <c r="E4" s="445" t="s">
        <v>230</v>
      </c>
      <c r="F4" s="445" t="s">
        <v>231</v>
      </c>
      <c r="G4" s="113"/>
      <c r="H4" s="113"/>
      <c r="I4" s="445" t="s">
        <v>232</v>
      </c>
      <c r="J4" s="445" t="s">
        <v>233</v>
      </c>
      <c r="K4" s="445" t="s">
        <v>234</v>
      </c>
      <c r="L4" s="445" t="s">
        <v>140</v>
      </c>
      <c r="M4" s="115" t="s">
        <v>235</v>
      </c>
      <c r="N4" s="115" t="s">
        <v>236</v>
      </c>
      <c r="O4" s="115" t="s">
        <v>237</v>
      </c>
      <c r="P4" s="115" t="s">
        <v>238</v>
      </c>
      <c r="Q4" s="115" t="s">
        <v>239</v>
      </c>
      <c r="R4" s="113"/>
      <c r="S4" s="113"/>
      <c r="T4" s="113"/>
    </row>
    <row r="5" spans="1:20" ht="15" customHeight="1">
      <c r="A5" s="50"/>
      <c r="B5" s="20" t="s">
        <v>2</v>
      </c>
      <c r="C5" s="3"/>
      <c r="D5" s="20" t="s">
        <v>3</v>
      </c>
      <c r="E5" s="3"/>
      <c r="F5" s="3"/>
      <c r="G5" s="20" t="s">
        <v>141</v>
      </c>
      <c r="H5" s="20" t="s">
        <v>142</v>
      </c>
      <c r="I5" s="3"/>
      <c r="J5" s="3"/>
      <c r="K5" s="3"/>
      <c r="L5" s="3"/>
      <c r="M5" s="3"/>
      <c r="N5" s="3"/>
      <c r="O5" s="3"/>
      <c r="P5" s="3"/>
      <c r="Q5" s="3"/>
      <c r="R5" s="20" t="s">
        <v>4</v>
      </c>
      <c r="S5" s="20" t="s">
        <v>5</v>
      </c>
      <c r="T5" s="20" t="s">
        <v>170</v>
      </c>
    </row>
    <row r="6" spans="1:20">
      <c r="A6" s="50"/>
      <c r="B6" s="21" t="s">
        <v>168</v>
      </c>
      <c r="C6" s="4" t="s">
        <v>36</v>
      </c>
      <c r="D6" s="21" t="s">
        <v>6</v>
      </c>
      <c r="E6" s="4" t="s">
        <v>37</v>
      </c>
      <c r="F6" s="4" t="s">
        <v>38</v>
      </c>
      <c r="G6" s="21" t="s">
        <v>143</v>
      </c>
      <c r="H6" s="21" t="s">
        <v>144</v>
      </c>
      <c r="I6" s="4" t="s">
        <v>39</v>
      </c>
      <c r="J6" s="4" t="s">
        <v>40</v>
      </c>
      <c r="K6" s="4" t="s">
        <v>41</v>
      </c>
      <c r="L6" s="4" t="s">
        <v>42</v>
      </c>
      <c r="M6" s="4" t="s">
        <v>43</v>
      </c>
      <c r="N6" s="4" t="s">
        <v>59</v>
      </c>
      <c r="O6" s="4" t="s">
        <v>60</v>
      </c>
      <c r="P6" s="4" t="s">
        <v>62</v>
      </c>
      <c r="Q6" s="4" t="s">
        <v>63</v>
      </c>
      <c r="R6" s="21" t="s">
        <v>7</v>
      </c>
      <c r="S6" s="21" t="s">
        <v>90</v>
      </c>
      <c r="T6" s="21" t="s">
        <v>171</v>
      </c>
    </row>
    <row r="7" spans="1:20" ht="15.75" thickBot="1">
      <c r="A7" s="50"/>
      <c r="B7" s="21"/>
      <c r="C7" s="4"/>
      <c r="D7" s="21"/>
      <c r="E7" s="4"/>
      <c r="F7" s="4"/>
      <c r="G7" s="21" t="s">
        <v>145</v>
      </c>
      <c r="H7" s="21">
        <v>2020</v>
      </c>
      <c r="I7" s="4"/>
      <c r="J7" s="4"/>
      <c r="K7" s="4"/>
      <c r="L7" s="4"/>
      <c r="M7" s="4"/>
      <c r="N7" s="4"/>
      <c r="O7" s="4"/>
      <c r="P7" s="4"/>
      <c r="Q7" s="4"/>
      <c r="R7" s="21">
        <v>2020</v>
      </c>
      <c r="S7" s="21" t="s">
        <v>169</v>
      </c>
      <c r="T7" s="21">
        <v>2020</v>
      </c>
    </row>
    <row r="8" spans="1:20">
      <c r="A8" s="51" t="s">
        <v>8</v>
      </c>
      <c r="B8" s="108"/>
      <c r="C8" s="23"/>
      <c r="D8" s="22"/>
      <c r="E8" s="23"/>
      <c r="F8" s="23"/>
      <c r="G8" s="108"/>
      <c r="H8" s="108"/>
      <c r="I8" s="23"/>
      <c r="J8" s="23"/>
      <c r="K8" s="23"/>
      <c r="L8" s="23"/>
      <c r="M8" s="23"/>
      <c r="N8" s="23"/>
      <c r="O8" s="23"/>
      <c r="P8" s="23"/>
      <c r="Q8" s="23"/>
      <c r="R8" s="108"/>
      <c r="S8" s="108"/>
      <c r="T8" s="22"/>
    </row>
    <row r="9" spans="1:20">
      <c r="A9" s="52" t="s">
        <v>9</v>
      </c>
      <c r="B9" s="446">
        <v>1034360466</v>
      </c>
      <c r="C9" s="119">
        <v>6194320</v>
      </c>
      <c r="D9" s="118">
        <v>1040554786</v>
      </c>
      <c r="E9" s="119">
        <v>22655918</v>
      </c>
      <c r="F9" s="120">
        <v>106128</v>
      </c>
      <c r="G9" s="446">
        <v>22762046</v>
      </c>
      <c r="H9" s="446">
        <v>1063316832</v>
      </c>
      <c r="I9" s="120">
        <v>-99547</v>
      </c>
      <c r="J9" s="120">
        <v>-1107894</v>
      </c>
      <c r="K9" s="120">
        <v>14983830</v>
      </c>
      <c r="L9" s="120">
        <v>-20154170</v>
      </c>
      <c r="M9" s="120">
        <v>26903556</v>
      </c>
      <c r="N9" s="120">
        <v>-750018</v>
      </c>
      <c r="O9" s="120">
        <v>-3170300</v>
      </c>
      <c r="P9" s="120"/>
      <c r="Q9" s="120">
        <v>-6728516</v>
      </c>
      <c r="R9" s="446">
        <f>SUM(I9:Q9)</f>
        <v>9876941</v>
      </c>
      <c r="S9" s="446">
        <f>R9+G9+C9</f>
        <v>38833307</v>
      </c>
      <c r="T9" s="118">
        <f>H9+R9</f>
        <v>1073193773</v>
      </c>
    </row>
    <row r="10" spans="1:20">
      <c r="A10" s="52" t="s">
        <v>10</v>
      </c>
      <c r="B10" s="446"/>
      <c r="C10" s="119"/>
      <c r="D10" s="118"/>
      <c r="E10" s="119"/>
      <c r="F10" s="120"/>
      <c r="G10" s="446"/>
      <c r="H10" s="446"/>
      <c r="I10" s="120"/>
      <c r="J10" s="120"/>
      <c r="K10" s="120"/>
      <c r="L10" s="120"/>
      <c r="M10" s="120"/>
      <c r="N10" s="120"/>
      <c r="O10" s="120"/>
      <c r="P10" s="120"/>
      <c r="Q10" s="120"/>
      <c r="R10" s="446"/>
      <c r="S10" s="446"/>
      <c r="T10" s="118"/>
    </row>
    <row r="11" spans="1:20">
      <c r="A11" s="53" t="s">
        <v>11</v>
      </c>
      <c r="B11" s="126">
        <v>1034360466</v>
      </c>
      <c r="C11" s="124">
        <v>6194320</v>
      </c>
      <c r="D11" s="121">
        <v>1040554786</v>
      </c>
      <c r="E11" s="124">
        <v>22655918</v>
      </c>
      <c r="F11" s="125">
        <v>106128</v>
      </c>
      <c r="G11" s="126">
        <v>22762046</v>
      </c>
      <c r="H11" s="126">
        <v>1063316832</v>
      </c>
      <c r="I11" s="125">
        <v>-99547</v>
      </c>
      <c r="J11" s="125">
        <v>-1107894</v>
      </c>
      <c r="K11" s="125">
        <v>14983830</v>
      </c>
      <c r="L11" s="125">
        <v>-20154170</v>
      </c>
      <c r="M11" s="125">
        <v>26903556</v>
      </c>
      <c r="N11" s="125">
        <v>-750018</v>
      </c>
      <c r="O11" s="125">
        <v>-3170300</v>
      </c>
      <c r="P11" s="125"/>
      <c r="Q11" s="125">
        <v>-6728516</v>
      </c>
      <c r="R11" s="126">
        <f t="shared" ref="R11:R25" si="0">SUM(I11:Q11)</f>
        <v>9876941</v>
      </c>
      <c r="S11" s="126">
        <f t="shared" ref="S11:S25" si="1">R11+G11+C11</f>
        <v>38833307</v>
      </c>
      <c r="T11" s="121">
        <f t="shared" ref="T11:T25" si="2">H11+R11</f>
        <v>1073193773</v>
      </c>
    </row>
    <row r="12" spans="1:20">
      <c r="A12" s="53" t="s">
        <v>82</v>
      </c>
      <c r="B12" s="126">
        <v>1034360466</v>
      </c>
      <c r="C12" s="124">
        <v>6194320</v>
      </c>
      <c r="D12" s="121">
        <v>1040554786</v>
      </c>
      <c r="E12" s="124">
        <v>22655918</v>
      </c>
      <c r="F12" s="125">
        <v>106128</v>
      </c>
      <c r="G12" s="126">
        <v>22762046</v>
      </c>
      <c r="H12" s="126">
        <v>1063316832</v>
      </c>
      <c r="I12" s="125">
        <v>-99547</v>
      </c>
      <c r="J12" s="125">
        <v>-1107894</v>
      </c>
      <c r="K12" s="125">
        <v>14983830</v>
      </c>
      <c r="L12" s="125">
        <v>-20154170</v>
      </c>
      <c r="M12" s="125">
        <v>26903556</v>
      </c>
      <c r="N12" s="125">
        <v>-750018</v>
      </c>
      <c r="O12" s="125">
        <v>-3170300</v>
      </c>
      <c r="P12" s="125"/>
      <c r="Q12" s="125">
        <v>-6728516</v>
      </c>
      <c r="R12" s="126">
        <f t="shared" si="0"/>
        <v>9876941</v>
      </c>
      <c r="S12" s="126">
        <f t="shared" si="1"/>
        <v>38833307</v>
      </c>
      <c r="T12" s="121">
        <f t="shared" si="2"/>
        <v>1073193773</v>
      </c>
    </row>
    <row r="13" spans="1:20">
      <c r="A13" s="54" t="s">
        <v>17</v>
      </c>
      <c r="B13" s="446"/>
      <c r="C13" s="127"/>
      <c r="D13" s="118"/>
      <c r="E13" s="127"/>
      <c r="F13" s="128"/>
      <c r="G13" s="446"/>
      <c r="H13" s="446"/>
      <c r="I13" s="128"/>
      <c r="J13" s="128"/>
      <c r="K13" s="128"/>
      <c r="L13" s="128"/>
      <c r="M13" s="128"/>
      <c r="N13" s="128"/>
      <c r="O13" s="128"/>
      <c r="P13" s="128"/>
      <c r="Q13" s="128"/>
      <c r="R13" s="446"/>
      <c r="S13" s="446"/>
      <c r="T13" s="118"/>
    </row>
    <row r="14" spans="1:20">
      <c r="A14" s="53" t="s">
        <v>83</v>
      </c>
      <c r="B14" s="126">
        <v>587155829</v>
      </c>
      <c r="C14" s="124"/>
      <c r="D14" s="121">
        <v>587155829</v>
      </c>
      <c r="E14" s="124"/>
      <c r="F14" s="125">
        <v>79200</v>
      </c>
      <c r="G14" s="126">
        <v>79200</v>
      </c>
      <c r="H14" s="126">
        <v>587235029</v>
      </c>
      <c r="I14" s="125">
        <v>-74400</v>
      </c>
      <c r="J14" s="125">
        <v>-815831</v>
      </c>
      <c r="K14" s="125">
        <v>11033748</v>
      </c>
      <c r="L14" s="125"/>
      <c r="M14" s="125">
        <v>19811160</v>
      </c>
      <c r="N14" s="125"/>
      <c r="O14" s="125"/>
      <c r="P14" s="125"/>
      <c r="Q14" s="125">
        <v>-4954725</v>
      </c>
      <c r="R14" s="126">
        <f t="shared" si="0"/>
        <v>24999952</v>
      </c>
      <c r="S14" s="126">
        <f t="shared" si="1"/>
        <v>25079152</v>
      </c>
      <c r="T14" s="121">
        <f t="shared" si="2"/>
        <v>612234981</v>
      </c>
    </row>
    <row r="15" spans="1:20">
      <c r="A15" s="53" t="s">
        <v>91</v>
      </c>
      <c r="B15" s="126">
        <v>544681185</v>
      </c>
      <c r="C15" s="124"/>
      <c r="D15" s="121">
        <v>544681185</v>
      </c>
      <c r="E15" s="124"/>
      <c r="F15" s="125"/>
      <c r="G15" s="126">
        <v>0</v>
      </c>
      <c r="H15" s="126">
        <v>544681185</v>
      </c>
      <c r="I15" s="125"/>
      <c r="J15" s="125">
        <v>-815831</v>
      </c>
      <c r="K15" s="125">
        <v>11033748</v>
      </c>
      <c r="L15" s="125"/>
      <c r="M15" s="125">
        <v>19811160</v>
      </c>
      <c r="N15" s="125"/>
      <c r="O15" s="125"/>
      <c r="P15" s="125"/>
      <c r="Q15" s="125">
        <v>-4954725</v>
      </c>
      <c r="R15" s="126">
        <f t="shared" si="0"/>
        <v>25074352</v>
      </c>
      <c r="S15" s="126">
        <f t="shared" si="1"/>
        <v>25074352</v>
      </c>
      <c r="T15" s="121">
        <f t="shared" si="2"/>
        <v>569755537</v>
      </c>
    </row>
    <row r="16" spans="1:20">
      <c r="A16" s="53" t="s">
        <v>84</v>
      </c>
      <c r="B16" s="126">
        <v>42474644</v>
      </c>
      <c r="C16" s="124"/>
      <c r="D16" s="121">
        <v>42474644</v>
      </c>
      <c r="E16" s="124"/>
      <c r="F16" s="125">
        <v>79200</v>
      </c>
      <c r="G16" s="126">
        <v>79200</v>
      </c>
      <c r="H16" s="126">
        <v>42553844</v>
      </c>
      <c r="I16" s="125">
        <v>-74400</v>
      </c>
      <c r="J16" s="125">
        <v>0</v>
      </c>
      <c r="K16" s="125"/>
      <c r="L16" s="125"/>
      <c r="M16" s="125"/>
      <c r="N16" s="125"/>
      <c r="O16" s="125"/>
      <c r="P16" s="125"/>
      <c r="Q16" s="125">
        <v>0</v>
      </c>
      <c r="R16" s="126">
        <f t="shared" si="0"/>
        <v>-74400</v>
      </c>
      <c r="S16" s="126">
        <f t="shared" si="1"/>
        <v>4800</v>
      </c>
      <c r="T16" s="121">
        <f t="shared" si="2"/>
        <v>42479444</v>
      </c>
    </row>
    <row r="17" spans="1:20">
      <c r="A17" s="53" t="s">
        <v>85</v>
      </c>
      <c r="B17" s="126">
        <v>196146773</v>
      </c>
      <c r="C17" s="124"/>
      <c r="D17" s="121">
        <v>196146773</v>
      </c>
      <c r="E17" s="124"/>
      <c r="F17" s="125">
        <v>26928</v>
      </c>
      <c r="G17" s="126">
        <v>26928</v>
      </c>
      <c r="H17" s="126">
        <v>196173701</v>
      </c>
      <c r="I17" s="125">
        <v>-25147</v>
      </c>
      <c r="J17" s="125">
        <v>-275748</v>
      </c>
      <c r="K17" s="125">
        <v>3729407</v>
      </c>
      <c r="L17" s="125"/>
      <c r="M17" s="125">
        <v>6696174</v>
      </c>
      <c r="N17" s="125">
        <v>-750018</v>
      </c>
      <c r="O17" s="125"/>
      <c r="P17" s="125"/>
      <c r="Q17" s="125">
        <v>-1674697</v>
      </c>
      <c r="R17" s="126">
        <f t="shared" si="0"/>
        <v>7699971</v>
      </c>
      <c r="S17" s="126">
        <f t="shared" si="1"/>
        <v>7726899</v>
      </c>
      <c r="T17" s="121">
        <f t="shared" si="2"/>
        <v>203873672</v>
      </c>
    </row>
    <row r="18" spans="1:20">
      <c r="A18" s="53" t="s">
        <v>86</v>
      </c>
      <c r="B18" s="126">
        <v>10893622</v>
      </c>
      <c r="C18" s="124"/>
      <c r="D18" s="121">
        <v>10893622</v>
      </c>
      <c r="E18" s="124">
        <v>3</v>
      </c>
      <c r="F18" s="125"/>
      <c r="G18" s="126">
        <v>3</v>
      </c>
      <c r="H18" s="126">
        <v>10893625</v>
      </c>
      <c r="I18" s="125"/>
      <c r="J18" s="125">
        <v>-16315</v>
      </c>
      <c r="K18" s="125">
        <v>220675</v>
      </c>
      <c r="L18" s="125"/>
      <c r="M18" s="125">
        <v>396222</v>
      </c>
      <c r="N18" s="125"/>
      <c r="O18" s="125"/>
      <c r="P18" s="125"/>
      <c r="Q18" s="125">
        <v>-99094</v>
      </c>
      <c r="R18" s="126">
        <f t="shared" si="0"/>
        <v>501488</v>
      </c>
      <c r="S18" s="126">
        <f t="shared" si="1"/>
        <v>501491</v>
      </c>
      <c r="T18" s="121">
        <f t="shared" si="2"/>
        <v>11395113</v>
      </c>
    </row>
    <row r="19" spans="1:20">
      <c r="A19" s="447" t="s">
        <v>18</v>
      </c>
      <c r="B19" s="126">
        <v>162735343</v>
      </c>
      <c r="C19" s="124">
        <v>6190820</v>
      </c>
      <c r="D19" s="121">
        <v>168926163</v>
      </c>
      <c r="E19" s="124">
        <v>-3</v>
      </c>
      <c r="F19" s="125"/>
      <c r="G19" s="126">
        <v>-3</v>
      </c>
      <c r="H19" s="126">
        <v>168926160</v>
      </c>
      <c r="I19" s="125"/>
      <c r="J19" s="125">
        <v>0</v>
      </c>
      <c r="K19" s="125"/>
      <c r="L19" s="125">
        <v>-20154170</v>
      </c>
      <c r="M19" s="125"/>
      <c r="N19" s="125"/>
      <c r="O19" s="125"/>
      <c r="P19" s="125"/>
      <c r="Q19" s="125">
        <v>0</v>
      </c>
      <c r="R19" s="126">
        <f t="shared" si="0"/>
        <v>-20154170</v>
      </c>
      <c r="S19" s="126">
        <f t="shared" si="1"/>
        <v>-13963353</v>
      </c>
      <c r="T19" s="121">
        <f t="shared" si="2"/>
        <v>148771990</v>
      </c>
    </row>
    <row r="20" spans="1:20">
      <c r="A20" s="53" t="s">
        <v>92</v>
      </c>
      <c r="B20" s="109">
        <v>1047.95</v>
      </c>
      <c r="C20" s="82"/>
      <c r="D20" s="47">
        <v>1047.95</v>
      </c>
      <c r="E20" s="82"/>
      <c r="F20" s="45"/>
      <c r="G20" s="109">
        <v>0</v>
      </c>
      <c r="H20" s="109">
        <v>1047.95</v>
      </c>
      <c r="I20" s="45"/>
      <c r="J20" s="45">
        <v>-9</v>
      </c>
      <c r="K20" s="45"/>
      <c r="L20" s="45"/>
      <c r="M20" s="45"/>
      <c r="N20" s="45"/>
      <c r="O20" s="45"/>
      <c r="P20" s="45"/>
      <c r="Q20" s="45">
        <f>-11.33+1</f>
        <v>-10.33</v>
      </c>
      <c r="R20" s="109">
        <f t="shared" si="0"/>
        <v>-19.329999999999998</v>
      </c>
      <c r="S20" s="109">
        <f t="shared" si="1"/>
        <v>-19.329999999999998</v>
      </c>
      <c r="T20" s="47">
        <f t="shared" si="2"/>
        <v>1028.6200000000001</v>
      </c>
    </row>
    <row r="21" spans="1:20">
      <c r="A21" s="53" t="s">
        <v>87</v>
      </c>
      <c r="B21" s="126">
        <v>544681185</v>
      </c>
      <c r="C21" s="124"/>
      <c r="D21" s="121">
        <v>544681185</v>
      </c>
      <c r="E21" s="124"/>
      <c r="F21" s="125"/>
      <c r="G21" s="126">
        <v>0</v>
      </c>
      <c r="H21" s="126">
        <v>544681185</v>
      </c>
      <c r="I21" s="125"/>
      <c r="J21" s="125">
        <v>-815831</v>
      </c>
      <c r="K21" s="125">
        <v>11033748</v>
      </c>
      <c r="L21" s="125"/>
      <c r="M21" s="125">
        <v>19811160</v>
      </c>
      <c r="N21" s="125"/>
      <c r="O21" s="125"/>
      <c r="P21" s="125"/>
      <c r="Q21" s="125">
        <v>-4954725</v>
      </c>
      <c r="R21" s="126">
        <f t="shared" si="0"/>
        <v>25074352</v>
      </c>
      <c r="S21" s="126">
        <f t="shared" si="1"/>
        <v>25074352</v>
      </c>
      <c r="T21" s="121">
        <f t="shared" si="2"/>
        <v>569755537</v>
      </c>
    </row>
    <row r="22" spans="1:20">
      <c r="A22" s="81" t="s">
        <v>93</v>
      </c>
      <c r="B22" s="126">
        <v>497146183</v>
      </c>
      <c r="C22" s="124"/>
      <c r="D22" s="121">
        <v>497146183</v>
      </c>
      <c r="E22" s="124"/>
      <c r="F22" s="125"/>
      <c r="G22" s="126">
        <v>0</v>
      </c>
      <c r="H22" s="126">
        <v>497146183</v>
      </c>
      <c r="I22" s="125"/>
      <c r="J22" s="125">
        <v>1</v>
      </c>
      <c r="K22" s="125">
        <v>10217916</v>
      </c>
      <c r="L22" s="125"/>
      <c r="M22" s="125">
        <v>17633160</v>
      </c>
      <c r="N22" s="125"/>
      <c r="O22" s="125"/>
      <c r="P22" s="125">
        <v>-1600000</v>
      </c>
      <c r="Q22" s="125">
        <v>-4954725</v>
      </c>
      <c r="R22" s="126">
        <f t="shared" si="0"/>
        <v>21296352</v>
      </c>
      <c r="S22" s="126">
        <f t="shared" si="1"/>
        <v>21296352</v>
      </c>
      <c r="T22" s="121">
        <f t="shared" si="2"/>
        <v>518442535</v>
      </c>
    </row>
    <row r="23" spans="1:20" ht="30">
      <c r="A23" s="81" t="s">
        <v>94</v>
      </c>
      <c r="B23" s="126">
        <v>254288995</v>
      </c>
      <c r="C23" s="124"/>
      <c r="D23" s="121">
        <v>254288995</v>
      </c>
      <c r="E23" s="124"/>
      <c r="F23" s="125"/>
      <c r="G23" s="126">
        <v>0</v>
      </c>
      <c r="H23" s="126">
        <v>254288995</v>
      </c>
      <c r="I23" s="125"/>
      <c r="J23" s="125">
        <v>0</v>
      </c>
      <c r="K23" s="125">
        <v>4770252</v>
      </c>
      <c r="L23" s="125"/>
      <c r="M23" s="125">
        <v>9353160</v>
      </c>
      <c r="N23" s="125"/>
      <c r="O23" s="125"/>
      <c r="P23" s="125"/>
      <c r="Q23" s="125">
        <v>-4954725</v>
      </c>
      <c r="R23" s="126">
        <f t="shared" si="0"/>
        <v>9168687</v>
      </c>
      <c r="S23" s="126">
        <f t="shared" si="1"/>
        <v>9168687</v>
      </c>
      <c r="T23" s="121">
        <f t="shared" si="2"/>
        <v>263457682</v>
      </c>
    </row>
    <row r="24" spans="1:20">
      <c r="A24" s="81" t="s">
        <v>95</v>
      </c>
      <c r="B24" s="126">
        <v>242857188</v>
      </c>
      <c r="C24" s="124"/>
      <c r="D24" s="121">
        <v>242857188</v>
      </c>
      <c r="E24" s="124"/>
      <c r="F24" s="125"/>
      <c r="G24" s="126">
        <v>0</v>
      </c>
      <c r="H24" s="126">
        <v>242857188</v>
      </c>
      <c r="I24" s="125"/>
      <c r="J24" s="125">
        <v>1</v>
      </c>
      <c r="K24" s="125">
        <v>5447664</v>
      </c>
      <c r="L24" s="125"/>
      <c r="M24" s="125">
        <v>8280000</v>
      </c>
      <c r="N24" s="125"/>
      <c r="O24" s="125"/>
      <c r="P24" s="125">
        <v>-1600000</v>
      </c>
      <c r="Q24" s="125"/>
      <c r="R24" s="126">
        <f t="shared" si="0"/>
        <v>12127665</v>
      </c>
      <c r="S24" s="126">
        <f t="shared" si="1"/>
        <v>12127665</v>
      </c>
      <c r="T24" s="121">
        <f t="shared" si="2"/>
        <v>254984853</v>
      </c>
    </row>
    <row r="25" spans="1:20" ht="15.75" thickBot="1">
      <c r="A25" s="83" t="s">
        <v>27</v>
      </c>
      <c r="B25" s="448">
        <v>79969769</v>
      </c>
      <c r="C25" s="130"/>
      <c r="D25" s="129">
        <v>79969769</v>
      </c>
      <c r="E25" s="130">
        <v>22655918</v>
      </c>
      <c r="F25" s="449"/>
      <c r="G25" s="448">
        <v>22655918</v>
      </c>
      <c r="H25" s="448">
        <v>102625687</v>
      </c>
      <c r="I25" s="131"/>
      <c r="J25" s="131">
        <v>0</v>
      </c>
      <c r="K25" s="131"/>
      <c r="L25" s="130"/>
      <c r="M25" s="131"/>
      <c r="N25" s="131"/>
      <c r="O25" s="131">
        <v>-3170300</v>
      </c>
      <c r="P25" s="131"/>
      <c r="Q25" s="131"/>
      <c r="R25" s="448">
        <f t="shared" si="0"/>
        <v>-3170300</v>
      </c>
      <c r="S25" s="448">
        <f t="shared" si="1"/>
        <v>19485618</v>
      </c>
      <c r="T25" s="129">
        <f t="shared" si="2"/>
        <v>99455387</v>
      </c>
    </row>
    <row r="27" spans="1:20">
      <c r="N27" s="10"/>
    </row>
  </sheetData>
  <pageMargins left="0.70866141732283472" right="0.70866141732283472" top="0.78740157480314965" bottom="0.78740157480314965" header="0.31496062992125984" footer="0.31496062992125984"/>
  <pageSetup paperSize="9" scale="36" orientation="landscape" r:id="rId1"/>
  <headerFooter>
    <oddHeader>&amp;RKapitola C.VI
Tabulka č. 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workbookViewId="0">
      <selection activeCell="A30" sqref="A30"/>
    </sheetView>
  </sheetViews>
  <sheetFormatPr defaultRowHeight="15"/>
  <cols>
    <col min="1" max="1" width="85.42578125" customWidth="1"/>
    <col min="2" max="2" width="15.7109375" customWidth="1"/>
    <col min="3" max="3" width="14" customWidth="1"/>
    <col min="4" max="4" width="13" customWidth="1"/>
    <col min="5" max="5" width="11.7109375" customWidth="1"/>
    <col min="6" max="6" width="14.85546875" bestFit="1" customWidth="1"/>
    <col min="7" max="7" width="13.5703125" bestFit="1" customWidth="1"/>
    <col min="8" max="8" width="11.42578125" bestFit="1" customWidth="1"/>
    <col min="9" max="10" width="12.42578125" bestFit="1" customWidth="1"/>
    <col min="11" max="11" width="12.5703125" bestFit="1" customWidth="1"/>
    <col min="12" max="12" width="13.5703125" bestFit="1" customWidth="1"/>
    <col min="13" max="13" width="10.85546875" bestFit="1" customWidth="1"/>
    <col min="257" max="257" width="85.42578125" customWidth="1"/>
    <col min="258" max="258" width="15.7109375" customWidth="1"/>
    <col min="259" max="259" width="14" customWidth="1"/>
    <col min="260" max="260" width="13" customWidth="1"/>
    <col min="261" max="261" width="11.7109375" customWidth="1"/>
    <col min="262" max="262" width="12.85546875" customWidth="1"/>
    <col min="263" max="263" width="12.42578125" customWidth="1"/>
    <col min="264" max="264" width="14.85546875" customWidth="1"/>
    <col min="513" max="513" width="85.42578125" customWidth="1"/>
    <col min="514" max="514" width="15.7109375" customWidth="1"/>
    <col min="515" max="515" width="14" customWidth="1"/>
    <col min="516" max="516" width="13" customWidth="1"/>
    <col min="517" max="517" width="11.7109375" customWidth="1"/>
    <col min="518" max="518" width="12.85546875" customWidth="1"/>
    <col min="519" max="519" width="12.42578125" customWidth="1"/>
    <col min="520" max="520" width="14.85546875" customWidth="1"/>
    <col min="769" max="769" width="85.42578125" customWidth="1"/>
    <col min="770" max="770" width="15.7109375" customWidth="1"/>
    <col min="771" max="771" width="14" customWidth="1"/>
    <col min="772" max="772" width="13" customWidth="1"/>
    <col min="773" max="773" width="11.7109375" customWidth="1"/>
    <col min="774" max="774" width="12.85546875" customWidth="1"/>
    <col min="775" max="775" width="12.42578125" customWidth="1"/>
    <col min="776" max="776" width="14.85546875" customWidth="1"/>
    <col min="1025" max="1025" width="85.42578125" customWidth="1"/>
    <col min="1026" max="1026" width="15.7109375" customWidth="1"/>
    <col min="1027" max="1027" width="14" customWidth="1"/>
    <col min="1028" max="1028" width="13" customWidth="1"/>
    <col min="1029" max="1029" width="11.7109375" customWidth="1"/>
    <col min="1030" max="1030" width="12.85546875" customWidth="1"/>
    <col min="1031" max="1031" width="12.42578125" customWidth="1"/>
    <col min="1032" max="1032" width="14.85546875" customWidth="1"/>
    <col min="1281" max="1281" width="85.42578125" customWidth="1"/>
    <col min="1282" max="1282" width="15.7109375" customWidth="1"/>
    <col min="1283" max="1283" width="14" customWidth="1"/>
    <col min="1284" max="1284" width="13" customWidth="1"/>
    <col min="1285" max="1285" width="11.7109375" customWidth="1"/>
    <col min="1286" max="1286" width="12.85546875" customWidth="1"/>
    <col min="1287" max="1287" width="12.42578125" customWidth="1"/>
    <col min="1288" max="1288" width="14.85546875" customWidth="1"/>
    <col min="1537" max="1537" width="85.42578125" customWidth="1"/>
    <col min="1538" max="1538" width="15.7109375" customWidth="1"/>
    <col min="1539" max="1539" width="14" customWidth="1"/>
    <col min="1540" max="1540" width="13" customWidth="1"/>
    <col min="1541" max="1541" width="11.7109375" customWidth="1"/>
    <col min="1542" max="1542" width="12.85546875" customWidth="1"/>
    <col min="1543" max="1543" width="12.42578125" customWidth="1"/>
    <col min="1544" max="1544" width="14.85546875" customWidth="1"/>
    <col min="1793" max="1793" width="85.42578125" customWidth="1"/>
    <col min="1794" max="1794" width="15.7109375" customWidth="1"/>
    <col min="1795" max="1795" width="14" customWidth="1"/>
    <col min="1796" max="1796" width="13" customWidth="1"/>
    <col min="1797" max="1797" width="11.7109375" customWidth="1"/>
    <col min="1798" max="1798" width="12.85546875" customWidth="1"/>
    <col min="1799" max="1799" width="12.42578125" customWidth="1"/>
    <col min="1800" max="1800" width="14.85546875" customWidth="1"/>
    <col min="2049" max="2049" width="85.42578125" customWidth="1"/>
    <col min="2050" max="2050" width="15.7109375" customWidth="1"/>
    <col min="2051" max="2051" width="14" customWidth="1"/>
    <col min="2052" max="2052" width="13" customWidth="1"/>
    <col min="2053" max="2053" width="11.7109375" customWidth="1"/>
    <col min="2054" max="2054" width="12.85546875" customWidth="1"/>
    <col min="2055" max="2055" width="12.42578125" customWidth="1"/>
    <col min="2056" max="2056" width="14.85546875" customWidth="1"/>
    <col min="2305" max="2305" width="85.42578125" customWidth="1"/>
    <col min="2306" max="2306" width="15.7109375" customWidth="1"/>
    <col min="2307" max="2307" width="14" customWidth="1"/>
    <col min="2308" max="2308" width="13" customWidth="1"/>
    <col min="2309" max="2309" width="11.7109375" customWidth="1"/>
    <col min="2310" max="2310" width="12.85546875" customWidth="1"/>
    <col min="2311" max="2311" width="12.42578125" customWidth="1"/>
    <col min="2312" max="2312" width="14.85546875" customWidth="1"/>
    <col min="2561" max="2561" width="85.42578125" customWidth="1"/>
    <col min="2562" max="2562" width="15.7109375" customWidth="1"/>
    <col min="2563" max="2563" width="14" customWidth="1"/>
    <col min="2564" max="2564" width="13" customWidth="1"/>
    <col min="2565" max="2565" width="11.7109375" customWidth="1"/>
    <col min="2566" max="2566" width="12.85546875" customWidth="1"/>
    <col min="2567" max="2567" width="12.42578125" customWidth="1"/>
    <col min="2568" max="2568" width="14.85546875" customWidth="1"/>
    <col min="2817" max="2817" width="85.42578125" customWidth="1"/>
    <col min="2818" max="2818" width="15.7109375" customWidth="1"/>
    <col min="2819" max="2819" width="14" customWidth="1"/>
    <col min="2820" max="2820" width="13" customWidth="1"/>
    <col min="2821" max="2821" width="11.7109375" customWidth="1"/>
    <col min="2822" max="2822" width="12.85546875" customWidth="1"/>
    <col min="2823" max="2823" width="12.42578125" customWidth="1"/>
    <col min="2824" max="2824" width="14.85546875" customWidth="1"/>
    <col min="3073" max="3073" width="85.42578125" customWidth="1"/>
    <col min="3074" max="3074" width="15.7109375" customWidth="1"/>
    <col min="3075" max="3075" width="14" customWidth="1"/>
    <col min="3076" max="3076" width="13" customWidth="1"/>
    <col min="3077" max="3077" width="11.7109375" customWidth="1"/>
    <col min="3078" max="3078" width="12.85546875" customWidth="1"/>
    <col min="3079" max="3079" width="12.42578125" customWidth="1"/>
    <col min="3080" max="3080" width="14.85546875" customWidth="1"/>
    <col min="3329" max="3329" width="85.42578125" customWidth="1"/>
    <col min="3330" max="3330" width="15.7109375" customWidth="1"/>
    <col min="3331" max="3331" width="14" customWidth="1"/>
    <col min="3332" max="3332" width="13" customWidth="1"/>
    <col min="3333" max="3333" width="11.7109375" customWidth="1"/>
    <col min="3334" max="3334" width="12.85546875" customWidth="1"/>
    <col min="3335" max="3335" width="12.42578125" customWidth="1"/>
    <col min="3336" max="3336" width="14.85546875" customWidth="1"/>
    <col min="3585" max="3585" width="85.42578125" customWidth="1"/>
    <col min="3586" max="3586" width="15.7109375" customWidth="1"/>
    <col min="3587" max="3587" width="14" customWidth="1"/>
    <col min="3588" max="3588" width="13" customWidth="1"/>
    <col min="3589" max="3589" width="11.7109375" customWidth="1"/>
    <col min="3590" max="3590" width="12.85546875" customWidth="1"/>
    <col min="3591" max="3591" width="12.42578125" customWidth="1"/>
    <col min="3592" max="3592" width="14.85546875" customWidth="1"/>
    <col min="3841" max="3841" width="85.42578125" customWidth="1"/>
    <col min="3842" max="3842" width="15.7109375" customWidth="1"/>
    <col min="3843" max="3843" width="14" customWidth="1"/>
    <col min="3844" max="3844" width="13" customWidth="1"/>
    <col min="3845" max="3845" width="11.7109375" customWidth="1"/>
    <col min="3846" max="3846" width="12.85546875" customWidth="1"/>
    <col min="3847" max="3847" width="12.42578125" customWidth="1"/>
    <col min="3848" max="3848" width="14.85546875" customWidth="1"/>
    <col min="4097" max="4097" width="85.42578125" customWidth="1"/>
    <col min="4098" max="4098" width="15.7109375" customWidth="1"/>
    <col min="4099" max="4099" width="14" customWidth="1"/>
    <col min="4100" max="4100" width="13" customWidth="1"/>
    <col min="4101" max="4101" width="11.7109375" customWidth="1"/>
    <col min="4102" max="4102" width="12.85546875" customWidth="1"/>
    <col min="4103" max="4103" width="12.42578125" customWidth="1"/>
    <col min="4104" max="4104" width="14.85546875" customWidth="1"/>
    <col min="4353" max="4353" width="85.42578125" customWidth="1"/>
    <col min="4354" max="4354" width="15.7109375" customWidth="1"/>
    <col min="4355" max="4355" width="14" customWidth="1"/>
    <col min="4356" max="4356" width="13" customWidth="1"/>
    <col min="4357" max="4357" width="11.7109375" customWidth="1"/>
    <col min="4358" max="4358" width="12.85546875" customWidth="1"/>
    <col min="4359" max="4359" width="12.42578125" customWidth="1"/>
    <col min="4360" max="4360" width="14.85546875" customWidth="1"/>
    <col min="4609" max="4609" width="85.42578125" customWidth="1"/>
    <col min="4610" max="4610" width="15.7109375" customWidth="1"/>
    <col min="4611" max="4611" width="14" customWidth="1"/>
    <col min="4612" max="4612" width="13" customWidth="1"/>
    <col min="4613" max="4613" width="11.7109375" customWidth="1"/>
    <col min="4614" max="4614" width="12.85546875" customWidth="1"/>
    <col min="4615" max="4615" width="12.42578125" customWidth="1"/>
    <col min="4616" max="4616" width="14.85546875" customWidth="1"/>
    <col min="4865" max="4865" width="85.42578125" customWidth="1"/>
    <col min="4866" max="4866" width="15.7109375" customWidth="1"/>
    <col min="4867" max="4867" width="14" customWidth="1"/>
    <col min="4868" max="4868" width="13" customWidth="1"/>
    <col min="4869" max="4869" width="11.7109375" customWidth="1"/>
    <col min="4870" max="4870" width="12.85546875" customWidth="1"/>
    <col min="4871" max="4871" width="12.42578125" customWidth="1"/>
    <col min="4872" max="4872" width="14.85546875" customWidth="1"/>
    <col min="5121" max="5121" width="85.42578125" customWidth="1"/>
    <col min="5122" max="5122" width="15.7109375" customWidth="1"/>
    <col min="5123" max="5123" width="14" customWidth="1"/>
    <col min="5124" max="5124" width="13" customWidth="1"/>
    <col min="5125" max="5125" width="11.7109375" customWidth="1"/>
    <col min="5126" max="5126" width="12.85546875" customWidth="1"/>
    <col min="5127" max="5127" width="12.42578125" customWidth="1"/>
    <col min="5128" max="5128" width="14.85546875" customWidth="1"/>
    <col min="5377" max="5377" width="85.42578125" customWidth="1"/>
    <col min="5378" max="5378" width="15.7109375" customWidth="1"/>
    <col min="5379" max="5379" width="14" customWidth="1"/>
    <col min="5380" max="5380" width="13" customWidth="1"/>
    <col min="5381" max="5381" width="11.7109375" customWidth="1"/>
    <col min="5382" max="5382" width="12.85546875" customWidth="1"/>
    <col min="5383" max="5383" width="12.42578125" customWidth="1"/>
    <col min="5384" max="5384" width="14.85546875" customWidth="1"/>
    <col min="5633" max="5633" width="85.42578125" customWidth="1"/>
    <col min="5634" max="5634" width="15.7109375" customWidth="1"/>
    <col min="5635" max="5635" width="14" customWidth="1"/>
    <col min="5636" max="5636" width="13" customWidth="1"/>
    <col min="5637" max="5637" width="11.7109375" customWidth="1"/>
    <col min="5638" max="5638" width="12.85546875" customWidth="1"/>
    <col min="5639" max="5639" width="12.42578125" customWidth="1"/>
    <col min="5640" max="5640" width="14.85546875" customWidth="1"/>
    <col min="5889" max="5889" width="85.42578125" customWidth="1"/>
    <col min="5890" max="5890" width="15.7109375" customWidth="1"/>
    <col min="5891" max="5891" width="14" customWidth="1"/>
    <col min="5892" max="5892" width="13" customWidth="1"/>
    <col min="5893" max="5893" width="11.7109375" customWidth="1"/>
    <col min="5894" max="5894" width="12.85546875" customWidth="1"/>
    <col min="5895" max="5895" width="12.42578125" customWidth="1"/>
    <col min="5896" max="5896" width="14.85546875" customWidth="1"/>
    <col min="6145" max="6145" width="85.42578125" customWidth="1"/>
    <col min="6146" max="6146" width="15.7109375" customWidth="1"/>
    <col min="6147" max="6147" width="14" customWidth="1"/>
    <col min="6148" max="6148" width="13" customWidth="1"/>
    <col min="6149" max="6149" width="11.7109375" customWidth="1"/>
    <col min="6150" max="6150" width="12.85546875" customWidth="1"/>
    <col min="6151" max="6151" width="12.42578125" customWidth="1"/>
    <col min="6152" max="6152" width="14.85546875" customWidth="1"/>
    <col min="6401" max="6401" width="85.42578125" customWidth="1"/>
    <col min="6402" max="6402" width="15.7109375" customWidth="1"/>
    <col min="6403" max="6403" width="14" customWidth="1"/>
    <col min="6404" max="6404" width="13" customWidth="1"/>
    <col min="6405" max="6405" width="11.7109375" customWidth="1"/>
    <col min="6406" max="6406" width="12.85546875" customWidth="1"/>
    <col min="6407" max="6407" width="12.42578125" customWidth="1"/>
    <col min="6408" max="6408" width="14.85546875" customWidth="1"/>
    <col min="6657" max="6657" width="85.42578125" customWidth="1"/>
    <col min="6658" max="6658" width="15.7109375" customWidth="1"/>
    <col min="6659" max="6659" width="14" customWidth="1"/>
    <col min="6660" max="6660" width="13" customWidth="1"/>
    <col min="6661" max="6661" width="11.7109375" customWidth="1"/>
    <col min="6662" max="6662" width="12.85546875" customWidth="1"/>
    <col min="6663" max="6663" width="12.42578125" customWidth="1"/>
    <col min="6664" max="6664" width="14.85546875" customWidth="1"/>
    <col min="6913" max="6913" width="85.42578125" customWidth="1"/>
    <col min="6914" max="6914" width="15.7109375" customWidth="1"/>
    <col min="6915" max="6915" width="14" customWidth="1"/>
    <col min="6916" max="6916" width="13" customWidth="1"/>
    <col min="6917" max="6917" width="11.7109375" customWidth="1"/>
    <col min="6918" max="6918" width="12.85546875" customWidth="1"/>
    <col min="6919" max="6919" width="12.42578125" customWidth="1"/>
    <col min="6920" max="6920" width="14.85546875" customWidth="1"/>
    <col min="7169" max="7169" width="85.42578125" customWidth="1"/>
    <col min="7170" max="7170" width="15.7109375" customWidth="1"/>
    <col min="7171" max="7171" width="14" customWidth="1"/>
    <col min="7172" max="7172" width="13" customWidth="1"/>
    <col min="7173" max="7173" width="11.7109375" customWidth="1"/>
    <col min="7174" max="7174" width="12.85546875" customWidth="1"/>
    <col min="7175" max="7175" width="12.42578125" customWidth="1"/>
    <col min="7176" max="7176" width="14.85546875" customWidth="1"/>
    <col min="7425" max="7425" width="85.42578125" customWidth="1"/>
    <col min="7426" max="7426" width="15.7109375" customWidth="1"/>
    <col min="7427" max="7427" width="14" customWidth="1"/>
    <col min="7428" max="7428" width="13" customWidth="1"/>
    <col min="7429" max="7429" width="11.7109375" customWidth="1"/>
    <col min="7430" max="7430" width="12.85546875" customWidth="1"/>
    <col min="7431" max="7431" width="12.42578125" customWidth="1"/>
    <col min="7432" max="7432" width="14.85546875" customWidth="1"/>
    <col min="7681" max="7681" width="85.42578125" customWidth="1"/>
    <col min="7682" max="7682" width="15.7109375" customWidth="1"/>
    <col min="7683" max="7683" width="14" customWidth="1"/>
    <col min="7684" max="7684" width="13" customWidth="1"/>
    <col min="7685" max="7685" width="11.7109375" customWidth="1"/>
    <col min="7686" max="7686" width="12.85546875" customWidth="1"/>
    <col min="7687" max="7687" width="12.42578125" customWidth="1"/>
    <col min="7688" max="7688" width="14.85546875" customWidth="1"/>
    <col min="7937" max="7937" width="85.42578125" customWidth="1"/>
    <col min="7938" max="7938" width="15.7109375" customWidth="1"/>
    <col min="7939" max="7939" width="14" customWidth="1"/>
    <col min="7940" max="7940" width="13" customWidth="1"/>
    <col min="7941" max="7941" width="11.7109375" customWidth="1"/>
    <col min="7942" max="7942" width="12.85546875" customWidth="1"/>
    <col min="7943" max="7943" width="12.42578125" customWidth="1"/>
    <col min="7944" max="7944" width="14.85546875" customWidth="1"/>
    <col min="8193" max="8193" width="85.42578125" customWidth="1"/>
    <col min="8194" max="8194" width="15.7109375" customWidth="1"/>
    <col min="8195" max="8195" width="14" customWidth="1"/>
    <col min="8196" max="8196" width="13" customWidth="1"/>
    <col min="8197" max="8197" width="11.7109375" customWidth="1"/>
    <col min="8198" max="8198" width="12.85546875" customWidth="1"/>
    <col min="8199" max="8199" width="12.42578125" customWidth="1"/>
    <col min="8200" max="8200" width="14.85546875" customWidth="1"/>
    <col min="8449" max="8449" width="85.42578125" customWidth="1"/>
    <col min="8450" max="8450" width="15.7109375" customWidth="1"/>
    <col min="8451" max="8451" width="14" customWidth="1"/>
    <col min="8452" max="8452" width="13" customWidth="1"/>
    <col min="8453" max="8453" width="11.7109375" customWidth="1"/>
    <col min="8454" max="8454" width="12.85546875" customWidth="1"/>
    <col min="8455" max="8455" width="12.42578125" customWidth="1"/>
    <col min="8456" max="8456" width="14.85546875" customWidth="1"/>
    <col min="8705" max="8705" width="85.42578125" customWidth="1"/>
    <col min="8706" max="8706" width="15.7109375" customWidth="1"/>
    <col min="8707" max="8707" width="14" customWidth="1"/>
    <col min="8708" max="8708" width="13" customWidth="1"/>
    <col min="8709" max="8709" width="11.7109375" customWidth="1"/>
    <col min="8710" max="8710" width="12.85546875" customWidth="1"/>
    <col min="8711" max="8711" width="12.42578125" customWidth="1"/>
    <col min="8712" max="8712" width="14.85546875" customWidth="1"/>
    <col min="8961" max="8961" width="85.42578125" customWidth="1"/>
    <col min="8962" max="8962" width="15.7109375" customWidth="1"/>
    <col min="8963" max="8963" width="14" customWidth="1"/>
    <col min="8964" max="8964" width="13" customWidth="1"/>
    <col min="8965" max="8965" width="11.7109375" customWidth="1"/>
    <col min="8966" max="8966" width="12.85546875" customWidth="1"/>
    <col min="8967" max="8967" width="12.42578125" customWidth="1"/>
    <col min="8968" max="8968" width="14.85546875" customWidth="1"/>
    <col min="9217" max="9217" width="85.42578125" customWidth="1"/>
    <col min="9218" max="9218" width="15.7109375" customWidth="1"/>
    <col min="9219" max="9219" width="14" customWidth="1"/>
    <col min="9220" max="9220" width="13" customWidth="1"/>
    <col min="9221" max="9221" width="11.7109375" customWidth="1"/>
    <col min="9222" max="9222" width="12.85546875" customWidth="1"/>
    <col min="9223" max="9223" width="12.42578125" customWidth="1"/>
    <col min="9224" max="9224" width="14.85546875" customWidth="1"/>
    <col min="9473" max="9473" width="85.42578125" customWidth="1"/>
    <col min="9474" max="9474" width="15.7109375" customWidth="1"/>
    <col min="9475" max="9475" width="14" customWidth="1"/>
    <col min="9476" max="9476" width="13" customWidth="1"/>
    <col min="9477" max="9477" width="11.7109375" customWidth="1"/>
    <col min="9478" max="9478" width="12.85546875" customWidth="1"/>
    <col min="9479" max="9479" width="12.42578125" customWidth="1"/>
    <col min="9480" max="9480" width="14.85546875" customWidth="1"/>
    <col min="9729" max="9729" width="85.42578125" customWidth="1"/>
    <col min="9730" max="9730" width="15.7109375" customWidth="1"/>
    <col min="9731" max="9731" width="14" customWidth="1"/>
    <col min="9732" max="9732" width="13" customWidth="1"/>
    <col min="9733" max="9733" width="11.7109375" customWidth="1"/>
    <col min="9734" max="9734" width="12.85546875" customWidth="1"/>
    <col min="9735" max="9735" width="12.42578125" customWidth="1"/>
    <col min="9736" max="9736" width="14.85546875" customWidth="1"/>
    <col min="9985" max="9985" width="85.42578125" customWidth="1"/>
    <col min="9986" max="9986" width="15.7109375" customWidth="1"/>
    <col min="9987" max="9987" width="14" customWidth="1"/>
    <col min="9988" max="9988" width="13" customWidth="1"/>
    <col min="9989" max="9989" width="11.7109375" customWidth="1"/>
    <col min="9990" max="9990" width="12.85546875" customWidth="1"/>
    <col min="9991" max="9991" width="12.42578125" customWidth="1"/>
    <col min="9992" max="9992" width="14.85546875" customWidth="1"/>
    <col min="10241" max="10241" width="85.42578125" customWidth="1"/>
    <col min="10242" max="10242" width="15.7109375" customWidth="1"/>
    <col min="10243" max="10243" width="14" customWidth="1"/>
    <col min="10244" max="10244" width="13" customWidth="1"/>
    <col min="10245" max="10245" width="11.7109375" customWidth="1"/>
    <col min="10246" max="10246" width="12.85546875" customWidth="1"/>
    <col min="10247" max="10247" width="12.42578125" customWidth="1"/>
    <col min="10248" max="10248" width="14.85546875" customWidth="1"/>
    <col min="10497" max="10497" width="85.42578125" customWidth="1"/>
    <col min="10498" max="10498" width="15.7109375" customWidth="1"/>
    <col min="10499" max="10499" width="14" customWidth="1"/>
    <col min="10500" max="10500" width="13" customWidth="1"/>
    <col min="10501" max="10501" width="11.7109375" customWidth="1"/>
    <col min="10502" max="10502" width="12.85546875" customWidth="1"/>
    <col min="10503" max="10503" width="12.42578125" customWidth="1"/>
    <col min="10504" max="10504" width="14.85546875" customWidth="1"/>
    <col min="10753" max="10753" width="85.42578125" customWidth="1"/>
    <col min="10754" max="10754" width="15.7109375" customWidth="1"/>
    <col min="10755" max="10755" width="14" customWidth="1"/>
    <col min="10756" max="10756" width="13" customWidth="1"/>
    <col min="10757" max="10757" width="11.7109375" customWidth="1"/>
    <col min="10758" max="10758" width="12.85546875" customWidth="1"/>
    <col min="10759" max="10759" width="12.42578125" customWidth="1"/>
    <col min="10760" max="10760" width="14.85546875" customWidth="1"/>
    <col min="11009" max="11009" width="85.42578125" customWidth="1"/>
    <col min="11010" max="11010" width="15.7109375" customWidth="1"/>
    <col min="11011" max="11011" width="14" customWidth="1"/>
    <col min="11012" max="11012" width="13" customWidth="1"/>
    <col min="11013" max="11013" width="11.7109375" customWidth="1"/>
    <col min="11014" max="11014" width="12.85546875" customWidth="1"/>
    <col min="11015" max="11015" width="12.42578125" customWidth="1"/>
    <col min="11016" max="11016" width="14.85546875" customWidth="1"/>
    <col min="11265" max="11265" width="85.42578125" customWidth="1"/>
    <col min="11266" max="11266" width="15.7109375" customWidth="1"/>
    <col min="11267" max="11267" width="14" customWidth="1"/>
    <col min="11268" max="11268" width="13" customWidth="1"/>
    <col min="11269" max="11269" width="11.7109375" customWidth="1"/>
    <col min="11270" max="11270" width="12.85546875" customWidth="1"/>
    <col min="11271" max="11271" width="12.42578125" customWidth="1"/>
    <col min="11272" max="11272" width="14.85546875" customWidth="1"/>
    <col min="11521" max="11521" width="85.42578125" customWidth="1"/>
    <col min="11522" max="11522" width="15.7109375" customWidth="1"/>
    <col min="11523" max="11523" width="14" customWidth="1"/>
    <col min="11524" max="11524" width="13" customWidth="1"/>
    <col min="11525" max="11525" width="11.7109375" customWidth="1"/>
    <col min="11526" max="11526" width="12.85546875" customWidth="1"/>
    <col min="11527" max="11527" width="12.42578125" customWidth="1"/>
    <col min="11528" max="11528" width="14.85546875" customWidth="1"/>
    <col min="11777" max="11777" width="85.42578125" customWidth="1"/>
    <col min="11778" max="11778" width="15.7109375" customWidth="1"/>
    <col min="11779" max="11779" width="14" customWidth="1"/>
    <col min="11780" max="11780" width="13" customWidth="1"/>
    <col min="11781" max="11781" width="11.7109375" customWidth="1"/>
    <col min="11782" max="11782" width="12.85546875" customWidth="1"/>
    <col min="11783" max="11783" width="12.42578125" customWidth="1"/>
    <col min="11784" max="11784" width="14.85546875" customWidth="1"/>
    <col min="12033" max="12033" width="85.42578125" customWidth="1"/>
    <col min="12034" max="12034" width="15.7109375" customWidth="1"/>
    <col min="12035" max="12035" width="14" customWidth="1"/>
    <col min="12036" max="12036" width="13" customWidth="1"/>
    <col min="12037" max="12037" width="11.7109375" customWidth="1"/>
    <col min="12038" max="12038" width="12.85546875" customWidth="1"/>
    <col min="12039" max="12039" width="12.42578125" customWidth="1"/>
    <col min="12040" max="12040" width="14.85546875" customWidth="1"/>
    <col min="12289" max="12289" width="85.42578125" customWidth="1"/>
    <col min="12290" max="12290" width="15.7109375" customWidth="1"/>
    <col min="12291" max="12291" width="14" customWidth="1"/>
    <col min="12292" max="12292" width="13" customWidth="1"/>
    <col min="12293" max="12293" width="11.7109375" customWidth="1"/>
    <col min="12294" max="12294" width="12.85546875" customWidth="1"/>
    <col min="12295" max="12295" width="12.42578125" customWidth="1"/>
    <col min="12296" max="12296" width="14.85546875" customWidth="1"/>
    <col min="12545" max="12545" width="85.42578125" customWidth="1"/>
    <col min="12546" max="12546" width="15.7109375" customWidth="1"/>
    <col min="12547" max="12547" width="14" customWidth="1"/>
    <col min="12548" max="12548" width="13" customWidth="1"/>
    <col min="12549" max="12549" width="11.7109375" customWidth="1"/>
    <col min="12550" max="12550" width="12.85546875" customWidth="1"/>
    <col min="12551" max="12551" width="12.42578125" customWidth="1"/>
    <col min="12552" max="12552" width="14.85546875" customWidth="1"/>
    <col min="12801" max="12801" width="85.42578125" customWidth="1"/>
    <col min="12802" max="12802" width="15.7109375" customWidth="1"/>
    <col min="12803" max="12803" width="14" customWidth="1"/>
    <col min="12804" max="12804" width="13" customWidth="1"/>
    <col min="12805" max="12805" width="11.7109375" customWidth="1"/>
    <col min="12806" max="12806" width="12.85546875" customWidth="1"/>
    <col min="12807" max="12807" width="12.42578125" customWidth="1"/>
    <col min="12808" max="12808" width="14.85546875" customWidth="1"/>
    <col min="13057" max="13057" width="85.42578125" customWidth="1"/>
    <col min="13058" max="13058" width="15.7109375" customWidth="1"/>
    <col min="13059" max="13059" width="14" customWidth="1"/>
    <col min="13060" max="13060" width="13" customWidth="1"/>
    <col min="13061" max="13061" width="11.7109375" customWidth="1"/>
    <col min="13062" max="13062" width="12.85546875" customWidth="1"/>
    <col min="13063" max="13063" width="12.42578125" customWidth="1"/>
    <col min="13064" max="13064" width="14.85546875" customWidth="1"/>
    <col min="13313" max="13313" width="85.42578125" customWidth="1"/>
    <col min="13314" max="13314" width="15.7109375" customWidth="1"/>
    <col min="13315" max="13315" width="14" customWidth="1"/>
    <col min="13316" max="13316" width="13" customWidth="1"/>
    <col min="13317" max="13317" width="11.7109375" customWidth="1"/>
    <col min="13318" max="13318" width="12.85546875" customWidth="1"/>
    <col min="13319" max="13319" width="12.42578125" customWidth="1"/>
    <col min="13320" max="13320" width="14.85546875" customWidth="1"/>
    <col min="13569" max="13569" width="85.42578125" customWidth="1"/>
    <col min="13570" max="13570" width="15.7109375" customWidth="1"/>
    <col min="13571" max="13571" width="14" customWidth="1"/>
    <col min="13572" max="13572" width="13" customWidth="1"/>
    <col min="13573" max="13573" width="11.7109375" customWidth="1"/>
    <col min="13574" max="13574" width="12.85546875" customWidth="1"/>
    <col min="13575" max="13575" width="12.42578125" customWidth="1"/>
    <col min="13576" max="13576" width="14.85546875" customWidth="1"/>
    <col min="13825" max="13825" width="85.42578125" customWidth="1"/>
    <col min="13826" max="13826" width="15.7109375" customWidth="1"/>
    <col min="13827" max="13827" width="14" customWidth="1"/>
    <col min="13828" max="13828" width="13" customWidth="1"/>
    <col min="13829" max="13829" width="11.7109375" customWidth="1"/>
    <col min="13830" max="13830" width="12.85546875" customWidth="1"/>
    <col min="13831" max="13831" width="12.42578125" customWidth="1"/>
    <col min="13832" max="13832" width="14.85546875" customWidth="1"/>
    <col min="14081" max="14081" width="85.42578125" customWidth="1"/>
    <col min="14082" max="14082" width="15.7109375" customWidth="1"/>
    <col min="14083" max="14083" width="14" customWidth="1"/>
    <col min="14084" max="14084" width="13" customWidth="1"/>
    <col min="14085" max="14085" width="11.7109375" customWidth="1"/>
    <col min="14086" max="14086" width="12.85546875" customWidth="1"/>
    <col min="14087" max="14087" width="12.42578125" customWidth="1"/>
    <col min="14088" max="14088" width="14.85546875" customWidth="1"/>
    <col min="14337" max="14337" width="85.42578125" customWidth="1"/>
    <col min="14338" max="14338" width="15.7109375" customWidth="1"/>
    <col min="14339" max="14339" width="14" customWidth="1"/>
    <col min="14340" max="14340" width="13" customWidth="1"/>
    <col min="14341" max="14341" width="11.7109375" customWidth="1"/>
    <col min="14342" max="14342" width="12.85546875" customWidth="1"/>
    <col min="14343" max="14343" width="12.42578125" customWidth="1"/>
    <col min="14344" max="14344" width="14.85546875" customWidth="1"/>
    <col min="14593" max="14593" width="85.42578125" customWidth="1"/>
    <col min="14594" max="14594" width="15.7109375" customWidth="1"/>
    <col min="14595" max="14595" width="14" customWidth="1"/>
    <col min="14596" max="14596" width="13" customWidth="1"/>
    <col min="14597" max="14597" width="11.7109375" customWidth="1"/>
    <col min="14598" max="14598" width="12.85546875" customWidth="1"/>
    <col min="14599" max="14599" width="12.42578125" customWidth="1"/>
    <col min="14600" max="14600" width="14.85546875" customWidth="1"/>
    <col min="14849" max="14849" width="85.42578125" customWidth="1"/>
    <col min="14850" max="14850" width="15.7109375" customWidth="1"/>
    <col min="14851" max="14851" width="14" customWidth="1"/>
    <col min="14852" max="14852" width="13" customWidth="1"/>
    <col min="14853" max="14853" width="11.7109375" customWidth="1"/>
    <col min="14854" max="14854" width="12.85546875" customWidth="1"/>
    <col min="14855" max="14855" width="12.42578125" customWidth="1"/>
    <col min="14856" max="14856" width="14.85546875" customWidth="1"/>
    <col min="15105" max="15105" width="85.42578125" customWidth="1"/>
    <col min="15106" max="15106" width="15.7109375" customWidth="1"/>
    <col min="15107" max="15107" width="14" customWidth="1"/>
    <col min="15108" max="15108" width="13" customWidth="1"/>
    <col min="15109" max="15109" width="11.7109375" customWidth="1"/>
    <col min="15110" max="15110" width="12.85546875" customWidth="1"/>
    <col min="15111" max="15111" width="12.42578125" customWidth="1"/>
    <col min="15112" max="15112" width="14.85546875" customWidth="1"/>
    <col min="15361" max="15361" width="85.42578125" customWidth="1"/>
    <col min="15362" max="15362" width="15.7109375" customWidth="1"/>
    <col min="15363" max="15363" width="14" customWidth="1"/>
    <col min="15364" max="15364" width="13" customWidth="1"/>
    <col min="15365" max="15365" width="11.7109375" customWidth="1"/>
    <col min="15366" max="15366" width="12.85546875" customWidth="1"/>
    <col min="15367" max="15367" width="12.42578125" customWidth="1"/>
    <col min="15368" max="15368" width="14.85546875" customWidth="1"/>
    <col min="15617" max="15617" width="85.42578125" customWidth="1"/>
    <col min="15618" max="15618" width="15.7109375" customWidth="1"/>
    <col min="15619" max="15619" width="14" customWidth="1"/>
    <col min="15620" max="15620" width="13" customWidth="1"/>
    <col min="15621" max="15621" width="11.7109375" customWidth="1"/>
    <col min="15622" max="15622" width="12.85546875" customWidth="1"/>
    <col min="15623" max="15623" width="12.42578125" customWidth="1"/>
    <col min="15624" max="15624" width="14.85546875" customWidth="1"/>
    <col min="15873" max="15873" width="85.42578125" customWidth="1"/>
    <col min="15874" max="15874" width="15.7109375" customWidth="1"/>
    <col min="15875" max="15875" width="14" customWidth="1"/>
    <col min="15876" max="15876" width="13" customWidth="1"/>
    <col min="15877" max="15877" width="11.7109375" customWidth="1"/>
    <col min="15878" max="15878" width="12.85546875" customWidth="1"/>
    <col min="15879" max="15879" width="12.42578125" customWidth="1"/>
    <col min="15880" max="15880" width="14.85546875" customWidth="1"/>
    <col min="16129" max="16129" width="85.42578125" customWidth="1"/>
    <col min="16130" max="16130" width="15.7109375" customWidth="1"/>
    <col min="16131" max="16131" width="14" customWidth="1"/>
    <col min="16132" max="16132" width="13" customWidth="1"/>
    <col min="16133" max="16133" width="11.7109375" customWidth="1"/>
    <col min="16134" max="16134" width="12.85546875" customWidth="1"/>
    <col min="16135" max="16135" width="12.42578125" customWidth="1"/>
    <col min="16136" max="16136" width="14.85546875" customWidth="1"/>
  </cols>
  <sheetData>
    <row r="1" spans="1:13" ht="18">
      <c r="A1" s="1" t="s">
        <v>251</v>
      </c>
    </row>
    <row r="2" spans="1:13" ht="15.75">
      <c r="A2" s="17" t="s">
        <v>88</v>
      </c>
      <c r="B2" s="18"/>
      <c r="C2" s="18"/>
      <c r="D2" s="18"/>
      <c r="E2" s="18"/>
      <c r="F2" s="18"/>
      <c r="G2" s="18"/>
      <c r="H2" s="18"/>
    </row>
    <row r="3" spans="1:13" ht="15.75">
      <c r="A3" s="17" t="s">
        <v>252</v>
      </c>
      <c r="B3" s="18"/>
      <c r="C3" s="18"/>
      <c r="D3" s="18"/>
      <c r="E3" s="18"/>
      <c r="F3" s="18"/>
      <c r="G3" s="18"/>
      <c r="H3" s="18"/>
    </row>
    <row r="4" spans="1:13">
      <c r="A4" s="2" t="s">
        <v>0</v>
      </c>
    </row>
    <row r="5" spans="1:13" ht="15.75" thickBot="1"/>
    <row r="6" spans="1:13" ht="150.75" thickBot="1">
      <c r="A6" s="56" t="s">
        <v>1</v>
      </c>
      <c r="B6" s="113"/>
      <c r="C6" s="113"/>
      <c r="D6" s="113"/>
      <c r="E6" s="115" t="s">
        <v>241</v>
      </c>
      <c r="F6" s="115" t="s">
        <v>242</v>
      </c>
      <c r="G6" s="115" t="s">
        <v>243</v>
      </c>
      <c r="H6" s="115" t="s">
        <v>244</v>
      </c>
      <c r="I6" s="115" t="s">
        <v>245</v>
      </c>
      <c r="J6" s="115" t="s">
        <v>246</v>
      </c>
      <c r="K6" s="115" t="s">
        <v>247</v>
      </c>
      <c r="L6" s="113"/>
      <c r="M6" s="113"/>
    </row>
    <row r="7" spans="1:13" ht="15" customHeight="1">
      <c r="A7" s="50"/>
      <c r="B7" s="111" t="s">
        <v>2</v>
      </c>
      <c r="C7" s="20" t="s">
        <v>3</v>
      </c>
      <c r="D7" s="20" t="s">
        <v>142</v>
      </c>
      <c r="E7" s="3"/>
      <c r="F7" s="3"/>
      <c r="G7" s="3"/>
      <c r="H7" s="3"/>
      <c r="I7" s="3"/>
      <c r="J7" s="3"/>
      <c r="K7" s="3"/>
      <c r="L7" s="20" t="s">
        <v>4</v>
      </c>
      <c r="M7" s="20" t="s">
        <v>170</v>
      </c>
    </row>
    <row r="8" spans="1:13">
      <c r="A8" s="50"/>
      <c r="B8" s="21" t="s">
        <v>248</v>
      </c>
      <c r="C8" s="21" t="s">
        <v>6</v>
      </c>
      <c r="D8" s="21" t="s">
        <v>144</v>
      </c>
      <c r="E8" s="4" t="s">
        <v>36</v>
      </c>
      <c r="F8" s="4" t="s">
        <v>37</v>
      </c>
      <c r="G8" s="4" t="s">
        <v>38</v>
      </c>
      <c r="H8" s="4" t="s">
        <v>39</v>
      </c>
      <c r="I8" s="4" t="s">
        <v>40</v>
      </c>
      <c r="J8" s="4" t="s">
        <v>41</v>
      </c>
      <c r="K8" s="4" t="s">
        <v>42</v>
      </c>
      <c r="L8" s="21" t="s">
        <v>7</v>
      </c>
      <c r="M8" s="21" t="s">
        <v>171</v>
      </c>
    </row>
    <row r="9" spans="1:13" ht="15.75" thickBot="1">
      <c r="A9" s="50"/>
      <c r="B9" s="21"/>
      <c r="C9" s="112"/>
      <c r="D9" s="112">
        <v>2020</v>
      </c>
      <c r="E9" s="4"/>
      <c r="F9" s="4"/>
      <c r="G9" s="4"/>
      <c r="H9" s="4"/>
      <c r="I9" s="4"/>
      <c r="J9" s="4"/>
      <c r="K9" s="4"/>
      <c r="L9" s="21">
        <v>2020</v>
      </c>
      <c r="M9" s="21">
        <v>2020</v>
      </c>
    </row>
    <row r="10" spans="1:13">
      <c r="A10" s="51" t="s">
        <v>8</v>
      </c>
      <c r="B10" s="22"/>
      <c r="C10" s="22"/>
      <c r="D10" s="22"/>
      <c r="E10" s="80"/>
      <c r="F10" s="23"/>
      <c r="G10" s="23"/>
      <c r="H10" s="23"/>
      <c r="I10" s="23"/>
      <c r="J10" s="23"/>
      <c r="K10" s="23"/>
      <c r="L10" s="22"/>
      <c r="M10" s="22"/>
    </row>
    <row r="11" spans="1:13">
      <c r="A11" s="52" t="s">
        <v>9</v>
      </c>
      <c r="B11" s="450">
        <v>184313000</v>
      </c>
      <c r="C11" s="450">
        <v>184313001</v>
      </c>
      <c r="D11" s="118">
        <v>184313002</v>
      </c>
      <c r="E11" s="119"/>
      <c r="F11" s="120">
        <v>-8500000</v>
      </c>
      <c r="G11" s="120"/>
      <c r="H11" s="120">
        <v>-3500000</v>
      </c>
      <c r="I11" s="120">
        <v>52711627</v>
      </c>
      <c r="J11" s="120">
        <v>1848090</v>
      </c>
      <c r="K11" s="120">
        <v>-13500000</v>
      </c>
      <c r="L11" s="118">
        <f>SUM(E11:K11)</f>
        <v>29059717</v>
      </c>
      <c r="M11" s="118">
        <f>D11+L11</f>
        <v>213372719</v>
      </c>
    </row>
    <row r="12" spans="1:13">
      <c r="A12" s="52" t="s">
        <v>10</v>
      </c>
      <c r="B12" s="121"/>
      <c r="C12" s="121"/>
      <c r="D12" s="121"/>
      <c r="E12" s="119"/>
      <c r="F12" s="120"/>
      <c r="G12" s="120"/>
      <c r="H12" s="120"/>
      <c r="I12" s="120"/>
      <c r="J12" s="120"/>
      <c r="K12" s="120"/>
      <c r="L12" s="118"/>
      <c r="M12" s="118"/>
    </row>
    <row r="13" spans="1:13">
      <c r="A13" s="53" t="s">
        <v>11</v>
      </c>
      <c r="B13" s="121">
        <f>SUM(B14:B21)</f>
        <v>184313000</v>
      </c>
      <c r="C13" s="121">
        <f>SUM(C14:C21)</f>
        <v>184313000</v>
      </c>
      <c r="D13" s="121">
        <f>SUM(D14:D21)</f>
        <v>184313000</v>
      </c>
      <c r="E13" s="124"/>
      <c r="F13" s="125">
        <v>-8500000</v>
      </c>
      <c r="G13" s="125"/>
      <c r="H13" s="125">
        <v>-3500000</v>
      </c>
      <c r="I13" s="125">
        <v>52711627</v>
      </c>
      <c r="J13" s="125">
        <v>1848090</v>
      </c>
      <c r="K13" s="125">
        <v>-13500000</v>
      </c>
      <c r="L13" s="122">
        <f t="shared" ref="L13:L32" si="0">SUM(E13:K13)</f>
        <v>29059717</v>
      </c>
      <c r="M13" s="122">
        <f t="shared" ref="M13:M32" si="1">D13+L13</f>
        <v>213372717</v>
      </c>
    </row>
    <row r="14" spans="1:13">
      <c r="A14" s="53" t="s">
        <v>89</v>
      </c>
      <c r="B14" s="121">
        <v>125500000</v>
      </c>
      <c r="C14" s="121">
        <v>125500000</v>
      </c>
      <c r="D14" s="121">
        <f t="shared" ref="D14:D31" si="2">C14</f>
        <v>125500000</v>
      </c>
      <c r="E14" s="124"/>
      <c r="F14" s="125"/>
      <c r="G14" s="125"/>
      <c r="H14" s="125"/>
      <c r="I14" s="125"/>
      <c r="J14" s="125"/>
      <c r="K14" s="125">
        <v>-13500000</v>
      </c>
      <c r="L14" s="122">
        <f t="shared" si="0"/>
        <v>-13500000</v>
      </c>
      <c r="M14" s="122">
        <f t="shared" si="1"/>
        <v>112000000</v>
      </c>
    </row>
    <row r="15" spans="1:13">
      <c r="A15" s="53" t="s">
        <v>117</v>
      </c>
      <c r="B15" s="121">
        <v>15039000</v>
      </c>
      <c r="C15" s="121">
        <v>15039000</v>
      </c>
      <c r="D15" s="121">
        <f t="shared" si="2"/>
        <v>15039000</v>
      </c>
      <c r="E15" s="124"/>
      <c r="F15" s="125"/>
      <c r="G15" s="125"/>
      <c r="H15" s="125"/>
      <c r="I15" s="125"/>
      <c r="J15" s="125"/>
      <c r="K15" s="125"/>
      <c r="L15" s="122">
        <f t="shared" si="0"/>
        <v>0</v>
      </c>
      <c r="M15" s="122">
        <f t="shared" si="1"/>
        <v>15039000</v>
      </c>
    </row>
    <row r="16" spans="1:13">
      <c r="A16" s="53" t="s">
        <v>118</v>
      </c>
      <c r="B16" s="121">
        <v>8132000</v>
      </c>
      <c r="C16" s="121">
        <v>8132000</v>
      </c>
      <c r="D16" s="121">
        <f t="shared" si="2"/>
        <v>8132000</v>
      </c>
      <c r="E16" s="124"/>
      <c r="F16" s="125"/>
      <c r="G16" s="125"/>
      <c r="H16" s="125"/>
      <c r="I16" s="125"/>
      <c r="J16" s="125"/>
      <c r="K16" s="125"/>
      <c r="L16" s="122">
        <f t="shared" si="0"/>
        <v>0</v>
      </c>
      <c r="M16" s="122">
        <f t="shared" si="1"/>
        <v>8132000</v>
      </c>
    </row>
    <row r="17" spans="1:13">
      <c r="A17" s="53" t="s">
        <v>119</v>
      </c>
      <c r="B17" s="121">
        <v>12197000</v>
      </c>
      <c r="C17" s="121">
        <v>12197000</v>
      </c>
      <c r="D17" s="121">
        <f t="shared" si="2"/>
        <v>12197000</v>
      </c>
      <c r="E17" s="124"/>
      <c r="F17" s="125">
        <v>-8500000</v>
      </c>
      <c r="G17" s="125"/>
      <c r="H17" s="125"/>
      <c r="I17" s="125"/>
      <c r="J17" s="125"/>
      <c r="K17" s="125"/>
      <c r="L17" s="122">
        <f t="shared" si="0"/>
        <v>-8500000</v>
      </c>
      <c r="M17" s="122">
        <f t="shared" si="1"/>
        <v>3697000</v>
      </c>
    </row>
    <row r="18" spans="1:13">
      <c r="A18" s="53" t="s">
        <v>120</v>
      </c>
      <c r="B18" s="121">
        <v>19875000</v>
      </c>
      <c r="C18" s="121">
        <v>19875000</v>
      </c>
      <c r="D18" s="121">
        <f t="shared" si="2"/>
        <v>19875000</v>
      </c>
      <c r="E18" s="124"/>
      <c r="F18" s="125"/>
      <c r="G18" s="125"/>
      <c r="H18" s="125"/>
      <c r="I18" s="125"/>
      <c r="J18" s="125"/>
      <c r="K18" s="125"/>
      <c r="L18" s="122">
        <f t="shared" si="0"/>
        <v>0</v>
      </c>
      <c r="M18" s="122">
        <f t="shared" si="1"/>
        <v>19875000</v>
      </c>
    </row>
    <row r="19" spans="1:13">
      <c r="A19" s="53" t="s">
        <v>121</v>
      </c>
      <c r="B19" s="121">
        <v>3570000</v>
      </c>
      <c r="C19" s="121">
        <v>3570000</v>
      </c>
      <c r="D19" s="121">
        <v>3570000</v>
      </c>
      <c r="E19" s="124"/>
      <c r="F19" s="125"/>
      <c r="G19" s="125"/>
      <c r="H19" s="125">
        <v>-3500000</v>
      </c>
      <c r="I19" s="125"/>
      <c r="J19" s="125"/>
      <c r="K19" s="125"/>
      <c r="L19" s="122">
        <f t="shared" si="0"/>
        <v>-3500000</v>
      </c>
      <c r="M19" s="122">
        <f t="shared" si="1"/>
        <v>70000</v>
      </c>
    </row>
    <row r="20" spans="1:13">
      <c r="A20" s="53" t="s">
        <v>249</v>
      </c>
      <c r="B20" s="121"/>
      <c r="C20" s="121"/>
      <c r="D20" s="121"/>
      <c r="E20" s="124"/>
      <c r="F20" s="125"/>
      <c r="G20" s="125"/>
      <c r="H20" s="125"/>
      <c r="I20" s="125">
        <v>52711627</v>
      </c>
      <c r="J20" s="125"/>
      <c r="K20" s="125"/>
      <c r="L20" s="122">
        <f t="shared" si="0"/>
        <v>52711627</v>
      </c>
      <c r="M20" s="122">
        <f t="shared" si="1"/>
        <v>52711627</v>
      </c>
    </row>
    <row r="21" spans="1:13">
      <c r="A21" s="53" t="s">
        <v>250</v>
      </c>
      <c r="B21" s="121"/>
      <c r="C21" s="121"/>
      <c r="D21" s="121"/>
      <c r="E21" s="124"/>
      <c r="F21" s="125"/>
      <c r="G21" s="125"/>
      <c r="H21" s="125"/>
      <c r="I21" s="125"/>
      <c r="J21" s="125">
        <v>1848090</v>
      </c>
      <c r="K21" s="125"/>
      <c r="L21" s="122">
        <f t="shared" si="0"/>
        <v>1848090</v>
      </c>
      <c r="M21" s="122">
        <f t="shared" si="1"/>
        <v>1848090</v>
      </c>
    </row>
    <row r="22" spans="1:13">
      <c r="A22" s="54" t="s">
        <v>17</v>
      </c>
      <c r="B22" s="121"/>
      <c r="C22" s="121"/>
      <c r="D22" s="121"/>
      <c r="E22" s="127"/>
      <c r="F22" s="128"/>
      <c r="G22" s="128"/>
      <c r="H22" s="128"/>
      <c r="I22" s="128"/>
      <c r="J22" s="128"/>
      <c r="K22" s="128"/>
      <c r="L22" s="122"/>
      <c r="M22" s="122">
        <f t="shared" si="1"/>
        <v>0</v>
      </c>
    </row>
    <row r="23" spans="1:13">
      <c r="A23" s="53" t="s">
        <v>18</v>
      </c>
      <c r="B23" s="451">
        <v>240000</v>
      </c>
      <c r="C23" s="122">
        <v>240000</v>
      </c>
      <c r="D23" s="121">
        <f t="shared" si="2"/>
        <v>240000</v>
      </c>
      <c r="E23" s="124"/>
      <c r="F23" s="125"/>
      <c r="G23" s="125"/>
      <c r="H23" s="125"/>
      <c r="I23" s="125">
        <v>3414680</v>
      </c>
      <c r="J23" s="125"/>
      <c r="K23" s="125"/>
      <c r="L23" s="122">
        <f t="shared" si="0"/>
        <v>3414680</v>
      </c>
      <c r="M23" s="122">
        <f t="shared" si="1"/>
        <v>3654680</v>
      </c>
    </row>
    <row r="24" spans="1:13">
      <c r="A24" s="53" t="s">
        <v>19</v>
      </c>
      <c r="B24" s="451">
        <v>8640000</v>
      </c>
      <c r="C24" s="122">
        <v>8640000</v>
      </c>
      <c r="D24" s="121">
        <f t="shared" si="2"/>
        <v>8640000</v>
      </c>
      <c r="E24" s="124">
        <v>-600000</v>
      </c>
      <c r="F24" s="125"/>
      <c r="G24" s="125">
        <v>-350000</v>
      </c>
      <c r="H24" s="125"/>
      <c r="I24" s="125">
        <v>12567131</v>
      </c>
      <c r="J24" s="125">
        <v>850000</v>
      </c>
      <c r="K24" s="125"/>
      <c r="L24" s="122">
        <f t="shared" si="0"/>
        <v>12467131</v>
      </c>
      <c r="M24" s="122">
        <f t="shared" si="1"/>
        <v>21107131</v>
      </c>
    </row>
    <row r="25" spans="1:13">
      <c r="A25" s="53" t="s">
        <v>20</v>
      </c>
      <c r="B25" s="451">
        <v>1400000</v>
      </c>
      <c r="C25" s="122">
        <v>1400000</v>
      </c>
      <c r="D25" s="121">
        <f t="shared" si="2"/>
        <v>1400000</v>
      </c>
      <c r="E25" s="124">
        <v>-600000</v>
      </c>
      <c r="F25" s="125"/>
      <c r="G25" s="125">
        <v>-350000</v>
      </c>
      <c r="H25" s="125"/>
      <c r="I25" s="125">
        <v>12567131</v>
      </c>
      <c r="J25" s="125"/>
      <c r="K25" s="125"/>
      <c r="L25" s="122">
        <f t="shared" si="0"/>
        <v>11617131</v>
      </c>
      <c r="M25" s="122">
        <f t="shared" si="1"/>
        <v>13017131</v>
      </c>
    </row>
    <row r="26" spans="1:13">
      <c r="A26" s="53" t="s">
        <v>21</v>
      </c>
      <c r="B26" s="451">
        <v>7240000</v>
      </c>
      <c r="C26" s="122">
        <v>7240000</v>
      </c>
      <c r="D26" s="121">
        <f t="shared" si="2"/>
        <v>7240000</v>
      </c>
      <c r="E26" s="124"/>
      <c r="F26" s="125"/>
      <c r="G26" s="125"/>
      <c r="H26" s="125"/>
      <c r="I26" s="125"/>
      <c r="J26" s="125">
        <v>850000</v>
      </c>
      <c r="K26" s="125"/>
      <c r="L26" s="122">
        <f t="shared" si="0"/>
        <v>850000</v>
      </c>
      <c r="M26" s="122">
        <f t="shared" si="1"/>
        <v>8090000</v>
      </c>
    </row>
    <row r="27" spans="1:13">
      <c r="A27" s="53" t="s">
        <v>22</v>
      </c>
      <c r="B27" s="451">
        <v>1389000</v>
      </c>
      <c r="C27" s="122">
        <v>1389000</v>
      </c>
      <c r="D27" s="121">
        <f t="shared" si="2"/>
        <v>1389000</v>
      </c>
      <c r="E27" s="124">
        <v>-202800</v>
      </c>
      <c r="F27" s="125"/>
      <c r="G27" s="125">
        <v>-118300</v>
      </c>
      <c r="H27" s="125"/>
      <c r="I27" s="125">
        <v>4079234</v>
      </c>
      <c r="J27" s="125">
        <v>182090</v>
      </c>
      <c r="K27" s="125"/>
      <c r="L27" s="122">
        <f t="shared" si="0"/>
        <v>3940224</v>
      </c>
      <c r="M27" s="122">
        <f t="shared" si="1"/>
        <v>5329224</v>
      </c>
    </row>
    <row r="28" spans="1:13">
      <c r="A28" s="53" t="s">
        <v>23</v>
      </c>
      <c r="B28" s="451">
        <v>28000</v>
      </c>
      <c r="C28" s="122">
        <v>28000</v>
      </c>
      <c r="D28" s="121">
        <f t="shared" si="2"/>
        <v>28000</v>
      </c>
      <c r="E28" s="124">
        <v>-12000</v>
      </c>
      <c r="F28" s="125"/>
      <c r="G28" s="125">
        <v>-7000</v>
      </c>
      <c r="H28" s="125"/>
      <c r="I28" s="125">
        <v>241433</v>
      </c>
      <c r="J28" s="125"/>
      <c r="K28" s="125"/>
      <c r="L28" s="122">
        <f t="shared" si="0"/>
        <v>222433</v>
      </c>
      <c r="M28" s="122">
        <f t="shared" si="1"/>
        <v>250433</v>
      </c>
    </row>
    <row r="29" spans="1:13">
      <c r="A29" s="53" t="s">
        <v>24</v>
      </c>
      <c r="B29" s="451">
        <f>45536000+13430000</f>
        <v>58966000</v>
      </c>
      <c r="C29" s="451">
        <f>45536000+13430000</f>
        <v>58966000</v>
      </c>
      <c r="D29" s="451">
        <f>45536000+13430000</f>
        <v>58966000</v>
      </c>
      <c r="E29" s="124">
        <v>-7685200</v>
      </c>
      <c r="F29" s="125"/>
      <c r="G29" s="125">
        <v>-12150700</v>
      </c>
      <c r="H29" s="125"/>
      <c r="I29" s="125">
        <v>27706791</v>
      </c>
      <c r="J29" s="125">
        <v>816000</v>
      </c>
      <c r="K29" s="125"/>
      <c r="L29" s="122">
        <f t="shared" si="0"/>
        <v>8686891</v>
      </c>
      <c r="M29" s="122">
        <f t="shared" si="1"/>
        <v>67652891</v>
      </c>
    </row>
    <row r="30" spans="1:13">
      <c r="A30" s="53" t="s">
        <v>25</v>
      </c>
      <c r="B30" s="110">
        <v>2</v>
      </c>
      <c r="C30" s="46">
        <v>2</v>
      </c>
      <c r="D30" s="47">
        <f t="shared" si="2"/>
        <v>2</v>
      </c>
      <c r="E30" s="82">
        <v>-1.5</v>
      </c>
      <c r="F30" s="45"/>
      <c r="G30" s="45">
        <v>-0.5</v>
      </c>
      <c r="H30" s="45"/>
      <c r="I30" s="45">
        <v>38.5</v>
      </c>
      <c r="J30" s="45"/>
      <c r="K30" s="45"/>
      <c r="L30" s="46">
        <f t="shared" si="0"/>
        <v>36.5</v>
      </c>
      <c r="M30" s="46">
        <f t="shared" si="1"/>
        <v>38.5</v>
      </c>
    </row>
    <row r="31" spans="1:13">
      <c r="A31" s="53" t="s">
        <v>26</v>
      </c>
      <c r="B31" s="451">
        <v>111550000</v>
      </c>
      <c r="C31" s="122">
        <v>111550000</v>
      </c>
      <c r="D31" s="121">
        <f t="shared" si="2"/>
        <v>111550000</v>
      </c>
      <c r="E31" s="124">
        <v>8500000</v>
      </c>
      <c r="F31" s="125">
        <v>-8500000</v>
      </c>
      <c r="G31" s="125">
        <v>12626000</v>
      </c>
      <c r="H31" s="125"/>
      <c r="I31" s="125">
        <v>4702358</v>
      </c>
      <c r="J31" s="125"/>
      <c r="K31" s="125">
        <v>-13500000</v>
      </c>
      <c r="L31" s="122">
        <f t="shared" si="0"/>
        <v>3828358</v>
      </c>
      <c r="M31" s="122">
        <f t="shared" si="1"/>
        <v>115378358</v>
      </c>
    </row>
    <row r="32" spans="1:13" ht="15.75" thickBot="1">
      <c r="A32" s="55" t="s">
        <v>27</v>
      </c>
      <c r="B32" s="452">
        <v>3500000</v>
      </c>
      <c r="C32" s="452">
        <v>3500000</v>
      </c>
      <c r="D32" s="132">
        <v>3500000</v>
      </c>
      <c r="E32" s="130"/>
      <c r="F32" s="131"/>
      <c r="G32" s="131"/>
      <c r="H32" s="131">
        <v>-3500000</v>
      </c>
      <c r="I32" s="131"/>
      <c r="J32" s="131"/>
      <c r="K32" s="131"/>
      <c r="L32" s="132">
        <f t="shared" si="0"/>
        <v>-3500000</v>
      </c>
      <c r="M32" s="132">
        <f t="shared" si="1"/>
        <v>0</v>
      </c>
    </row>
  </sheetData>
  <pageMargins left="0.70866141732283472" right="0.34" top="0.78740157480314965" bottom="0.78740157480314965" header="0.31496062992125984" footer="0.31496062992125984"/>
  <pageSetup paperSize="9" scale="56" orientation="landscape" r:id="rId1"/>
  <headerFooter>
    <oddHeader>&amp;RKapitola C.VI
Tabulka č.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C.VI.1</vt:lpstr>
      <vt:lpstr>C.VI.1a</vt:lpstr>
      <vt:lpstr>C.VI.1b</vt:lpstr>
      <vt:lpstr>C.VI.1c</vt:lpstr>
      <vt:lpstr>C.VI.1.d</vt:lpstr>
      <vt:lpstr>C.VI.1e</vt:lpstr>
      <vt:lpstr>C.VI.2</vt:lpstr>
      <vt:lpstr>C.VI.3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Palivcová Markéta</dc:creator>
  <cp:lastModifiedBy>Jurková Tereza</cp:lastModifiedBy>
  <cp:lastPrinted>2020-06-22T06:36:49Z</cp:lastPrinted>
  <dcterms:created xsi:type="dcterms:W3CDTF">2016-03-01T07:37:53Z</dcterms:created>
  <dcterms:modified xsi:type="dcterms:W3CDTF">2020-06-25T10:55:23Z</dcterms:modified>
</cp:coreProperties>
</file>