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/>
  <mc:AlternateContent xmlns:mc="http://schemas.openxmlformats.org/markup-compatibility/2006">
    <mc:Choice Requires="x15">
      <x15ac:absPath xmlns:x15ac="http://schemas.microsoft.com/office/spreadsheetml/2010/11/ac" url="C:\Users\machackova\Documents\Zucsr2020\zúčtování\VVŠ\podklady\podklady odeslané školám\odeslané školám-konečná oprava\"/>
    </mc:Choice>
  </mc:AlternateContent>
  <xr:revisionPtr revIDLastSave="0" documentId="8_{4EC471B8-AA74-47B7-952D-485B636C66A1}" xr6:coauthVersionLast="36" xr6:coauthVersionMax="36" xr10:uidLastSave="{00000000-0000-0000-0000-000000000000}"/>
  <bookViews>
    <workbookView xWindow="32775" yWindow="32775" windowWidth="19200" windowHeight="7665" xr2:uid="{00000000-000D-0000-FFFF-FFFF00000000}"/>
  </bookViews>
  <sheets>
    <sheet name="List1" sheetId="1" r:id="rId1"/>
  </sheets>
  <definedNames>
    <definedName name="_xlnm.Print_Area" localSheetId="0">List1!$A$1:$H$159</definedName>
  </definedNames>
  <calcPr calcId="191029"/>
</workbook>
</file>

<file path=xl/calcChain.xml><?xml version="1.0" encoding="utf-8"?>
<calcChain xmlns="http://schemas.openxmlformats.org/spreadsheetml/2006/main">
  <c r="D23" i="1" l="1"/>
  <c r="D21" i="1"/>
  <c r="E10" i="1" l="1"/>
  <c r="E13" i="1"/>
  <c r="E19" i="1"/>
  <c r="E32" i="1"/>
  <c r="E35" i="1"/>
  <c r="E39" i="1"/>
  <c r="E48" i="1"/>
  <c r="E54" i="1"/>
  <c r="E59" i="1"/>
  <c r="E63" i="1"/>
  <c r="E67" i="1"/>
  <c r="E71" i="1"/>
  <c r="E74" i="1"/>
  <c r="E86" i="1"/>
  <c r="E101" i="1"/>
  <c r="E105" i="1"/>
  <c r="E108" i="1"/>
  <c r="E115" i="1"/>
  <c r="E118" i="1"/>
  <c r="E128" i="1"/>
  <c r="E131" i="1"/>
  <c r="E134" i="1"/>
  <c r="E149" i="1"/>
  <c r="E157" i="1"/>
  <c r="D151" i="1"/>
  <c r="D152" i="1"/>
  <c r="D153" i="1"/>
  <c r="D154" i="1"/>
  <c r="D155" i="1"/>
  <c r="D156" i="1"/>
  <c r="D150" i="1"/>
  <c r="D157" i="1" s="1"/>
  <c r="D145" i="1"/>
  <c r="D146" i="1"/>
  <c r="D147" i="1"/>
  <c r="D148" i="1"/>
  <c r="D138" i="1"/>
  <c r="D139" i="1"/>
  <c r="D140" i="1"/>
  <c r="D141" i="1"/>
  <c r="D142" i="1"/>
  <c r="D143" i="1"/>
  <c r="D144" i="1"/>
  <c r="D137" i="1"/>
  <c r="D135" i="1"/>
  <c r="D133" i="1"/>
  <c r="D132" i="1"/>
  <c r="D130" i="1"/>
  <c r="D129" i="1"/>
  <c r="D120" i="1"/>
  <c r="D121" i="1"/>
  <c r="D122" i="1"/>
  <c r="D123" i="1"/>
  <c r="D124" i="1"/>
  <c r="D125" i="1"/>
  <c r="D126" i="1"/>
  <c r="D127" i="1"/>
  <c r="D119" i="1"/>
  <c r="D117" i="1"/>
  <c r="D116" i="1"/>
  <c r="D110" i="1"/>
  <c r="D111" i="1"/>
  <c r="D112" i="1"/>
  <c r="D113" i="1"/>
  <c r="D114" i="1"/>
  <c r="D109" i="1"/>
  <c r="D107" i="1"/>
  <c r="D106" i="1"/>
  <c r="D103" i="1"/>
  <c r="D104" i="1"/>
  <c r="D102" i="1"/>
  <c r="D99" i="1"/>
  <c r="D100" i="1"/>
  <c r="D98" i="1"/>
  <c r="D88" i="1"/>
  <c r="D89" i="1"/>
  <c r="D90" i="1"/>
  <c r="D92" i="1"/>
  <c r="D93" i="1"/>
  <c r="D94" i="1"/>
  <c r="D95" i="1"/>
  <c r="D96" i="1"/>
  <c r="D87" i="1"/>
  <c r="D76" i="1"/>
  <c r="D77" i="1"/>
  <c r="D78" i="1"/>
  <c r="D79" i="1"/>
  <c r="D80" i="1"/>
  <c r="D81" i="1"/>
  <c r="D82" i="1"/>
  <c r="D83" i="1"/>
  <c r="D84" i="1"/>
  <c r="D85" i="1"/>
  <c r="D75" i="1"/>
  <c r="D73" i="1"/>
  <c r="D72" i="1"/>
  <c r="D69" i="1"/>
  <c r="D70" i="1"/>
  <c r="D68" i="1"/>
  <c r="D65" i="1"/>
  <c r="D66" i="1"/>
  <c r="D64" i="1"/>
  <c r="D61" i="1"/>
  <c r="D62" i="1"/>
  <c r="D60" i="1"/>
  <c r="D63" i="1" s="1"/>
  <c r="D56" i="1"/>
  <c r="D57" i="1"/>
  <c r="D58" i="1"/>
  <c r="D55" i="1"/>
  <c r="D59" i="1" s="1"/>
  <c r="D50" i="1"/>
  <c r="D51" i="1"/>
  <c r="D52" i="1"/>
  <c r="D53" i="1"/>
  <c r="D49" i="1"/>
  <c r="D41" i="1"/>
  <c r="D42" i="1"/>
  <c r="D43" i="1"/>
  <c r="D44" i="1"/>
  <c r="D45" i="1"/>
  <c r="D46" i="1"/>
  <c r="D47" i="1"/>
  <c r="D40" i="1"/>
  <c r="D37" i="1"/>
  <c r="D38" i="1"/>
  <c r="D36" i="1"/>
  <c r="D39" i="1" s="1"/>
  <c r="D34" i="1"/>
  <c r="D33" i="1"/>
  <c r="D29" i="1"/>
  <c r="D30" i="1"/>
  <c r="D31" i="1"/>
  <c r="D22" i="1"/>
  <c r="D24" i="1"/>
  <c r="D25" i="1"/>
  <c r="D26" i="1"/>
  <c r="D27" i="1"/>
  <c r="D28" i="1"/>
  <c r="D20" i="1"/>
  <c r="D15" i="1"/>
  <c r="D16" i="1"/>
  <c r="D17" i="1"/>
  <c r="D18" i="1"/>
  <c r="D19" i="1" s="1"/>
  <c r="D14" i="1"/>
  <c r="D12" i="1"/>
  <c r="D11" i="1"/>
  <c r="D9" i="1"/>
  <c r="E37" i="1"/>
  <c r="D8" i="1"/>
  <c r="E8" i="1"/>
  <c r="E38" i="1"/>
  <c r="E107" i="1"/>
  <c r="E117" i="1"/>
  <c r="E16" i="1"/>
  <c r="E156" i="1"/>
  <c r="E53" i="1"/>
  <c r="E114" i="1"/>
  <c r="E135" i="1"/>
  <c r="E96" i="1"/>
  <c r="E47" i="1"/>
  <c r="E62" i="1"/>
  <c r="E133" i="1"/>
  <c r="E148" i="1"/>
  <c r="E33" i="1"/>
  <c r="E85" i="1"/>
  <c r="F63" i="1"/>
  <c r="F71" i="1"/>
  <c r="D71" i="1"/>
  <c r="F19" i="1"/>
  <c r="D10" i="1"/>
  <c r="F157" i="1"/>
  <c r="F149" i="1"/>
  <c r="F131" i="1"/>
  <c r="F10" i="1"/>
  <c r="F13" i="1"/>
  <c r="D13" i="1"/>
  <c r="F32" i="1"/>
  <c r="F35" i="1"/>
  <c r="D35" i="1"/>
  <c r="F39" i="1"/>
  <c r="F48" i="1"/>
  <c r="D54" i="1"/>
  <c r="F59" i="1"/>
  <c r="D67" i="1"/>
  <c r="F74" i="1"/>
  <c r="D74" i="1"/>
  <c r="F101" i="1"/>
  <c r="D101" i="1"/>
  <c r="F105" i="1"/>
  <c r="D105" i="1"/>
  <c r="D108" i="1"/>
  <c r="F115" i="1"/>
  <c r="D134" i="1"/>
  <c r="D131" i="1"/>
  <c r="D128" i="1"/>
  <c r="F136" i="1"/>
  <c r="E136" i="1"/>
  <c r="D136" i="1"/>
  <c r="F134" i="1"/>
  <c r="F128" i="1"/>
  <c r="F118" i="1"/>
  <c r="D118" i="1"/>
  <c r="F108" i="1"/>
  <c r="F97" i="1"/>
  <c r="F86" i="1"/>
  <c r="F67" i="1"/>
  <c r="F54" i="1"/>
  <c r="D32" i="1" l="1"/>
  <c r="D48" i="1"/>
  <c r="D86" i="1"/>
  <c r="D115" i="1"/>
  <c r="D149" i="1"/>
  <c r="E97" i="1"/>
  <c r="D91" i="1"/>
  <c r="D97" i="1" s="1"/>
</calcChain>
</file>

<file path=xl/sharedStrings.xml><?xml version="1.0" encoding="utf-8"?>
<sst xmlns="http://schemas.openxmlformats.org/spreadsheetml/2006/main" count="280" uniqueCount="182">
  <si>
    <t>CELKEM ČVUT</t>
  </si>
  <si>
    <t>CELKEM JAMU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</si>
  <si>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</si>
  <si>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</si>
  <si>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</si>
  <si>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</si>
  <si>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</si>
  <si>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CELKEM  UJEP</t>
  </si>
  <si>
    <t>Univerzita Pardubice</t>
  </si>
  <si>
    <t>CELKEM VFU</t>
  </si>
  <si>
    <t>CELKEM VŠCHT</t>
  </si>
  <si>
    <t>CELKEM VŠTE</t>
  </si>
  <si>
    <t>CELKEM VŠPJ</t>
  </si>
  <si>
    <t>Vysoké učení technické v Brně</t>
  </si>
  <si>
    <t>CELKEM VUT</t>
  </si>
  <si>
    <t>Západočeská univerzita v Plzni</t>
  </si>
  <si>
    <t>Akademie múzických umění v Praze</t>
  </si>
  <si>
    <t>Akademie výtvarných umění v Praze</t>
  </si>
  <si>
    <t>Česká zemědělská univerzita v Praze</t>
  </si>
  <si>
    <t>Jihočeská univerzita v Českých Budějovicích</t>
  </si>
  <si>
    <t>Janáčkova akademie múzických umění v Brně</t>
  </si>
  <si>
    <t>Univerzita Palackého v Olomouci</t>
  </si>
  <si>
    <t>Univerzita Tomáše Bati ve Zlíně</t>
  </si>
  <si>
    <t>Vysoká škola ekonomická v Praze</t>
  </si>
  <si>
    <t xml:space="preserve">Masarykova univerzita </t>
  </si>
  <si>
    <t>České vysoké učení technické v Praze</t>
  </si>
  <si>
    <t>Univerzita Jana Evangelisty Purkyně v Ústí nad Labem</t>
  </si>
  <si>
    <t>Veterinární a farmaceutická univerzita Brno</t>
  </si>
  <si>
    <t>Vysoká škola báňská - Technická univerzita Ostrava</t>
  </si>
  <si>
    <t>Vysoká škola chemicko-technologická v Praze</t>
  </si>
  <si>
    <t>Vysoká škola technická a ekonomická v ČB</t>
  </si>
  <si>
    <t>Vysoká škola uměleckoprůmyslová v Praze</t>
  </si>
  <si>
    <t>Vysoká škola polytechnická Jihlava</t>
  </si>
  <si>
    <t>Dotace celkem</t>
  </si>
  <si>
    <t>Název veřejné vysoké školy</t>
  </si>
  <si>
    <t>Projekt</t>
  </si>
  <si>
    <t xml:space="preserve">CELKEM AMU </t>
  </si>
  <si>
    <t>CELKEM AVU</t>
  </si>
  <si>
    <t>CELKEM ČZU</t>
  </si>
  <si>
    <t>CELKEM JU</t>
  </si>
  <si>
    <t>CELKEM MU</t>
  </si>
  <si>
    <t>CELKEM MENDELU</t>
  </si>
  <si>
    <t>CELKEM OU</t>
  </si>
  <si>
    <t>CELKEM SU</t>
  </si>
  <si>
    <t>CELKEM TUL</t>
  </si>
  <si>
    <t>CELKEM  UHK</t>
  </si>
  <si>
    <t>CELKEM UK</t>
  </si>
  <si>
    <t>CELKEM UPOL</t>
  </si>
  <si>
    <t>CELKEM UPAR</t>
  </si>
  <si>
    <t>CELKEM UTB</t>
  </si>
  <si>
    <t>CELKEM VŠB-TUO</t>
  </si>
  <si>
    <t>CELKEM UMPRUM</t>
  </si>
  <si>
    <t>CELKEM ZU</t>
  </si>
  <si>
    <t>1-RVO/2020</t>
  </si>
  <si>
    <t>2-RVO/2020</t>
  </si>
  <si>
    <t>3-RVO/2020</t>
  </si>
  <si>
    <t>1/SVV-2020</t>
  </si>
  <si>
    <t>2/SVV-2020</t>
  </si>
  <si>
    <t>3-SVV/2020</t>
  </si>
  <si>
    <t>8JCH1005</t>
  </si>
  <si>
    <t>8E18B012</t>
  </si>
  <si>
    <t>LTC17055</t>
  </si>
  <si>
    <t>LTI17011</t>
  </si>
  <si>
    <t>LTC17042</t>
  </si>
  <si>
    <t>LTC17038</t>
  </si>
  <si>
    <t>LTC17006</t>
  </si>
  <si>
    <t>LTC18030</t>
  </si>
  <si>
    <t>LTC18063</t>
  </si>
  <si>
    <t>8F17002</t>
  </si>
  <si>
    <t>LO1605</t>
  </si>
  <si>
    <t>LO1505</t>
  </si>
  <si>
    <t>4-SVV/2020</t>
  </si>
  <si>
    <t>4-RVO/2020</t>
  </si>
  <si>
    <t>5-RVO/2020</t>
  </si>
  <si>
    <t>5-SVV/2020</t>
  </si>
  <si>
    <t>LTC18066</t>
  </si>
  <si>
    <t>6-RVO/2020</t>
  </si>
  <si>
    <t>6-SVV/2020</t>
  </si>
  <si>
    <t>LTC17016</t>
  </si>
  <si>
    <t>LTC18015</t>
  </si>
  <si>
    <t>LTC17017</t>
  </si>
  <si>
    <t>LTC17076</t>
  </si>
  <si>
    <t>LTAUSA17002</t>
  </si>
  <si>
    <t>LQ1601</t>
  </si>
  <si>
    <t>7-SVV/2020</t>
  </si>
  <si>
    <t>7-RVO/2020</t>
  </si>
  <si>
    <t>LTC17007</t>
  </si>
  <si>
    <t>LTC18002</t>
  </si>
  <si>
    <t>LTC18009</t>
  </si>
  <si>
    <t>8-SVV/2020</t>
  </si>
  <si>
    <t>8-RVO/2020</t>
  </si>
  <si>
    <t>LTC18018</t>
  </si>
  <si>
    <t>9-SVV/2020</t>
  </si>
  <si>
    <t>10-RVO/2020</t>
  </si>
  <si>
    <t>LTI17018</t>
  </si>
  <si>
    <t>10-SVV/2020</t>
  </si>
  <si>
    <t>11-RVO/2020</t>
  </si>
  <si>
    <t>LTI17014</t>
  </si>
  <si>
    <t>11-SVV/2020</t>
  </si>
  <si>
    <t>12-RVO/2020</t>
  </si>
  <si>
    <t>8E18B035</t>
  </si>
  <si>
    <t>8F17004</t>
  </si>
  <si>
    <t>12-SVV/2020</t>
  </si>
  <si>
    <t>13-RVO/2020</t>
  </si>
  <si>
    <t>13-SVV/2020</t>
  </si>
  <si>
    <t>15-RVO/2020</t>
  </si>
  <si>
    <t>LTC18076</t>
  </si>
  <si>
    <t>LTC17044</t>
  </si>
  <si>
    <t>LTARF18010</t>
  </si>
  <si>
    <t>LTC17062</t>
  </si>
  <si>
    <t>LTC17065</t>
  </si>
  <si>
    <t>LTC17067</t>
  </si>
  <si>
    <t>LTC18060</t>
  </si>
  <si>
    <t>LO1503</t>
  </si>
  <si>
    <t>LO1604</t>
  </si>
  <si>
    <t>14-SVV/2020</t>
  </si>
  <si>
    <t>16-RVO/2020</t>
  </si>
  <si>
    <t>8JCH1079</t>
  </si>
  <si>
    <t>LTARF18013</t>
  </si>
  <si>
    <t>LTC18078</t>
  </si>
  <si>
    <t>LTAUSA17078</t>
  </si>
  <si>
    <t>LTC17086</t>
  </si>
  <si>
    <t>LTV19019</t>
  </si>
  <si>
    <t>8C18002</t>
  </si>
  <si>
    <t>8C18003</t>
  </si>
  <si>
    <t>15-SVV/2020</t>
  </si>
  <si>
    <t>17-RVO/2020</t>
  </si>
  <si>
    <t>LTI17004</t>
  </si>
  <si>
    <t>16-SVV/2020</t>
  </si>
  <si>
    <t>18-RVO/2020</t>
  </si>
  <si>
    <t>LO1504</t>
  </si>
  <si>
    <t>17-SVV/2020</t>
  </si>
  <si>
    <t>19-RVO/2020</t>
  </si>
  <si>
    <t>18-SVV/2020</t>
  </si>
  <si>
    <t>20-RVO/2020</t>
  </si>
  <si>
    <t>8J19FR006</t>
  </si>
  <si>
    <t>LTARF18031</t>
  </si>
  <si>
    <t>LQ1602</t>
  </si>
  <si>
    <t>19-SVV/2020</t>
  </si>
  <si>
    <t>21-RVO/2020</t>
  </si>
  <si>
    <t>20-SVV/2020</t>
  </si>
  <si>
    <t>22-RVO/2020</t>
  </si>
  <si>
    <t>8JPL19022</t>
  </si>
  <si>
    <t>8E18B045</t>
  </si>
  <si>
    <t>LTC17058</t>
  </si>
  <si>
    <t>LTAUSA17182</t>
  </si>
  <si>
    <t>LTC18074</t>
  </si>
  <si>
    <t>LTI17009</t>
  </si>
  <si>
    <t>LO1601</t>
  </si>
  <si>
    <t>LO1613</t>
  </si>
  <si>
    <t>21-SVV/2020</t>
  </si>
  <si>
    <t>24-RVO/2020</t>
  </si>
  <si>
    <t>22-SVV/2020</t>
  </si>
  <si>
    <t>26-RVO/2020</t>
  </si>
  <si>
    <t>23-SVV/2020</t>
  </si>
  <si>
    <t>27-RVO/2020</t>
  </si>
  <si>
    <t>25-RVO/2020</t>
  </si>
  <si>
    <t>8E18B051</t>
  </si>
  <si>
    <t>LTC18021</t>
  </si>
  <si>
    <t>LTC18022</t>
  </si>
  <si>
    <t>LTAUSA17150</t>
  </si>
  <si>
    <t>LTC17021</t>
  </si>
  <si>
    <t>LTC18053</t>
  </si>
  <si>
    <t>LTI17019</t>
  </si>
  <si>
    <t>8A17001</t>
  </si>
  <si>
    <t>8A17003</t>
  </si>
  <si>
    <t>8A17008</t>
  </si>
  <si>
    <t>24-SVV/2020</t>
  </si>
  <si>
    <t>28-RVO/2020</t>
  </si>
  <si>
    <t>LTI17002</t>
  </si>
  <si>
    <t>LO1502</t>
  </si>
  <si>
    <t>LO1506</t>
  </si>
  <si>
    <t>LO1607</t>
  </si>
  <si>
    <t>25-SVV/2020</t>
  </si>
  <si>
    <t>8A17005</t>
  </si>
  <si>
    <t>29-RVO/2020</t>
  </si>
  <si>
    <t>Univerzita Karlova</t>
  </si>
  <si>
    <t>CELKEM VŠE</t>
  </si>
  <si>
    <t xml:space="preserve">              Seznam končících projektů  finančního vypořádání  VVŠ - r. 2020</t>
  </si>
  <si>
    <t>v tom neinvestice</t>
  </si>
  <si>
    <t>v tom investice</t>
  </si>
  <si>
    <t>8J19AT025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</si>
</sst>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0.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5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/>
    <xf numFmtId="164" fontId="5" fillId="0" borderId="2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4" fontId="5" fillId="0" borderId="3" xfId="0" applyNumberFormat="1" applyFont="1" applyBorder="1" applyAlignment="1">
      <alignment vertical="top" wrapText="1"/>
    </xf>
    <xf numFmtId="4" fontId="3" fillId="0" borderId="3" xfId="0" applyNumberFormat="1" applyFont="1" applyBorder="1"/>
    <xf numFmtId="0" fontId="6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vertical="top" wrapText="1"/>
    </xf>
    <xf numFmtId="0" fontId="7" fillId="0" borderId="0" xfId="0" applyFont="1"/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top" wrapText="1"/>
    </xf>
    <xf numFmtId="4" fontId="2" fillId="4" borderId="1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0" borderId="3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top" wrapText="1"/>
    </xf>
    <xf numFmtId="4" fontId="0" fillId="0" borderId="0" xfId="0" applyNumberFormat="1"/>
    <xf numFmtId="0" fontId="4" fillId="0" borderId="3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0" fillId="0" borderId="0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57"/>
  <sheetViews>
    <sheetView tabSelected="1" zoomScaleNormal="100" workbookViewId="0">
      <pane ySplit="7" topLeftCell="A104" activePane="bottomLeft" state="frozen"/>
      <selection pane="bottomLeft" activeCell="G5" sqref="G5"/>
    </sheetView>
  </sheetViews>
  <sheetFormatPr defaultRowHeight="15" x14ac:dyDescent="0.25"/>
  <cols>
    <col min="1" max="1" width="14.28515625" customWidth="1"/>
    <col min="2" max="2" width="14.85546875" customWidth="1"/>
    <col min="3" max="3" width="51.42578125" customWidth="1"/>
    <col min="4" max="4" width="15" customWidth="1"/>
    <col min="5" max="5" width="16.28515625" customWidth="1"/>
    <col min="6" max="6" width="13.5703125" customWidth="1"/>
    <col min="7" max="7" width="14.42578125" bestFit="1" customWidth="1"/>
  </cols>
  <sheetData>
    <row r="3" spans="1:7" ht="28.5" x14ac:dyDescent="0.45">
      <c r="A3" s="11" t="s">
        <v>178</v>
      </c>
    </row>
    <row r="6" spans="1:7" ht="15.75" thickBot="1" x14ac:dyDescent="0.3"/>
    <row r="7" spans="1:7" ht="30.75" thickBot="1" x14ac:dyDescent="0.3">
      <c r="B7" s="18" t="s">
        <v>35</v>
      </c>
      <c r="C7" s="18" t="s">
        <v>34</v>
      </c>
      <c r="D7" s="18" t="s">
        <v>33</v>
      </c>
      <c r="E7" s="12" t="s">
        <v>179</v>
      </c>
      <c r="F7" s="13" t="s">
        <v>180</v>
      </c>
    </row>
    <row r="8" spans="1:7" x14ac:dyDescent="0.25">
      <c r="B8" s="17" t="s">
        <v>56</v>
      </c>
      <c r="C8" s="15" t="s">
        <v>16</v>
      </c>
      <c r="D8" s="16">
        <f>E8+F8</f>
        <v>3863586.35</v>
      </c>
      <c r="E8" s="16">
        <f>4070259-206672.65</f>
        <v>3863586.35</v>
      </c>
      <c r="F8" s="16">
        <v>0</v>
      </c>
      <c r="G8" s="23"/>
    </row>
    <row r="9" spans="1:7" x14ac:dyDescent="0.25">
      <c r="B9" s="17" t="s">
        <v>53</v>
      </c>
      <c r="C9" s="17" t="s">
        <v>16</v>
      </c>
      <c r="D9" s="16">
        <f>E9+F9</f>
        <v>18138339</v>
      </c>
      <c r="E9" s="16">
        <v>18138339</v>
      </c>
      <c r="F9" s="16">
        <v>0</v>
      </c>
      <c r="G9" s="23"/>
    </row>
    <row r="10" spans="1:7" ht="14.25" customHeight="1" x14ac:dyDescent="0.25">
      <c r="B10" s="24"/>
      <c r="C10" s="20" t="s">
        <v>36</v>
      </c>
      <c r="D10" s="21">
        <f>SUM(D8:D9)</f>
        <v>22001925.350000001</v>
      </c>
      <c r="E10" s="21">
        <f>SUM(E8:E9)</f>
        <v>22001925.350000001</v>
      </c>
      <c r="F10" s="22">
        <f>SUM(F8:F9)</f>
        <v>0</v>
      </c>
      <c r="G10" s="23"/>
    </row>
    <row r="11" spans="1:7" ht="15.75" customHeight="1" x14ac:dyDescent="0.25">
      <c r="B11" s="17" t="s">
        <v>57</v>
      </c>
      <c r="C11" s="17" t="s">
        <v>17</v>
      </c>
      <c r="D11" s="16">
        <f>E11+F11</f>
        <v>1249427</v>
      </c>
      <c r="E11" s="16">
        <v>1249427</v>
      </c>
      <c r="F11" s="16">
        <v>0</v>
      </c>
      <c r="G11" s="23"/>
    </row>
    <row r="12" spans="1:7" ht="15.75" customHeight="1" x14ac:dyDescent="0.25">
      <c r="B12" s="17" t="s">
        <v>54</v>
      </c>
      <c r="C12" s="17" t="s">
        <v>17</v>
      </c>
      <c r="D12" s="16">
        <f>E12+F12</f>
        <v>5840655</v>
      </c>
      <c r="E12" s="16">
        <v>5336329</v>
      </c>
      <c r="F12" s="16">
        <v>504326</v>
      </c>
      <c r="G12" s="23"/>
    </row>
    <row r="13" spans="1:7" ht="15.75" customHeight="1" x14ac:dyDescent="0.25">
      <c r="B13" s="19"/>
      <c r="C13" s="20" t="s">
        <v>37</v>
      </c>
      <c r="D13" s="21">
        <f>SUM(D11:D12)</f>
        <v>7090082</v>
      </c>
      <c r="E13" s="21">
        <f>SUM(E11:E12)</f>
        <v>6585756</v>
      </c>
      <c r="F13" s="22">
        <f>SUM(F11:F12)</f>
        <v>504326</v>
      </c>
      <c r="G13" s="23"/>
    </row>
    <row r="14" spans="1:7" x14ac:dyDescent="0.25">
      <c r="B14" s="17" t="s">
        <v>59</v>
      </c>
      <c r="C14" s="17" t="s">
        <v>18</v>
      </c>
      <c r="D14" s="16">
        <f>E14+F14</f>
        <v>0</v>
      </c>
      <c r="E14" s="16">
        <v>0</v>
      </c>
      <c r="F14" s="16">
        <v>0</v>
      </c>
      <c r="G14" s="23"/>
    </row>
    <row r="15" spans="1:7" x14ac:dyDescent="0.25">
      <c r="B15" s="17" t="s">
        <v>58</v>
      </c>
      <c r="C15" s="17" t="s">
        <v>18</v>
      </c>
      <c r="D15" s="16">
        <f t="shared" ref="D15:D79" si="0">E15+F15</f>
        <v>49157386</v>
      </c>
      <c r="E15" s="16">
        <v>48824008</v>
      </c>
      <c r="F15" s="16">
        <v>333378</v>
      </c>
      <c r="G15" s="23"/>
    </row>
    <row r="16" spans="1:7" x14ac:dyDescent="0.25">
      <c r="B16" s="17" t="s">
        <v>55</v>
      </c>
      <c r="C16" s="17" t="s">
        <v>18</v>
      </c>
      <c r="D16" s="16">
        <f t="shared" si="0"/>
        <v>281730152.16999996</v>
      </c>
      <c r="E16" s="16">
        <f>249407205-377052.83</f>
        <v>249030152.16999999</v>
      </c>
      <c r="F16" s="16">
        <v>32700000</v>
      </c>
      <c r="G16" s="23"/>
    </row>
    <row r="17" spans="2:7" x14ac:dyDescent="0.25">
      <c r="B17" s="17" t="s">
        <v>61</v>
      </c>
      <c r="C17" s="17" t="s">
        <v>18</v>
      </c>
      <c r="D17" s="16">
        <f t="shared" si="0"/>
        <v>3234000</v>
      </c>
      <c r="E17" s="16">
        <v>3234000</v>
      </c>
      <c r="F17" s="16">
        <v>0</v>
      </c>
      <c r="G17" s="23"/>
    </row>
    <row r="18" spans="2:7" x14ac:dyDescent="0.25">
      <c r="B18" s="17" t="s">
        <v>62</v>
      </c>
      <c r="C18" s="17" t="s">
        <v>18</v>
      </c>
      <c r="D18" s="16">
        <f t="shared" si="0"/>
        <v>8254456</v>
      </c>
      <c r="E18" s="16">
        <v>8254456</v>
      </c>
      <c r="F18" s="16">
        <v>0</v>
      </c>
      <c r="G18" s="23"/>
    </row>
    <row r="19" spans="2:7" ht="15" customHeight="1" x14ac:dyDescent="0.25">
      <c r="B19" s="5"/>
      <c r="C19" s="5" t="s">
        <v>38</v>
      </c>
      <c r="D19" s="6">
        <f>SUM(D14:D18)</f>
        <v>342375994.16999996</v>
      </c>
      <c r="E19" s="6">
        <f>SUM(E14:E18)</f>
        <v>309342616.16999996</v>
      </c>
      <c r="F19" s="6">
        <f>SUM(F14:F18)</f>
        <v>33033378</v>
      </c>
      <c r="G19" s="23"/>
    </row>
    <row r="20" spans="2:7" x14ac:dyDescent="0.25">
      <c r="B20" s="17" t="s">
        <v>60</v>
      </c>
      <c r="C20" s="17" t="s">
        <v>25</v>
      </c>
      <c r="D20" s="16">
        <f t="shared" si="0"/>
        <v>975000</v>
      </c>
      <c r="E20" s="16">
        <v>975000</v>
      </c>
      <c r="F20" s="16">
        <v>0</v>
      </c>
      <c r="G20" s="23"/>
    </row>
    <row r="21" spans="2:7" x14ac:dyDescent="0.25">
      <c r="B21" s="17" t="s">
        <v>181</v>
      </c>
      <c r="C21" s="17" t="s">
        <v>25</v>
      </c>
      <c r="D21" s="16">
        <f t="shared" si="0"/>
        <v>196000</v>
      </c>
      <c r="E21" s="16">
        <v>196000</v>
      </c>
      <c r="F21" s="16">
        <v>0</v>
      </c>
      <c r="G21" s="23"/>
    </row>
    <row r="22" spans="2:7" x14ac:dyDescent="0.25">
      <c r="B22" s="17" t="s">
        <v>63</v>
      </c>
      <c r="C22" s="17" t="s">
        <v>25</v>
      </c>
      <c r="D22" s="16">
        <f t="shared" si="0"/>
        <v>2752357.8</v>
      </c>
      <c r="E22" s="16">
        <v>2752357.8</v>
      </c>
      <c r="F22" s="16">
        <v>0</v>
      </c>
      <c r="G22" s="23"/>
    </row>
    <row r="23" spans="2:7" x14ac:dyDescent="0.25">
      <c r="B23" s="17" t="s">
        <v>64</v>
      </c>
      <c r="C23" s="17" t="s">
        <v>25</v>
      </c>
      <c r="D23" s="16">
        <f t="shared" si="0"/>
        <v>4738518</v>
      </c>
      <c r="E23" s="16">
        <v>4738518</v>
      </c>
      <c r="F23" s="16">
        <v>0</v>
      </c>
      <c r="G23" s="23"/>
    </row>
    <row r="24" spans="2:7" x14ac:dyDescent="0.25">
      <c r="B24" s="17" t="s">
        <v>65</v>
      </c>
      <c r="C24" s="17" t="s">
        <v>25</v>
      </c>
      <c r="D24" s="16">
        <f t="shared" si="0"/>
        <v>1405000</v>
      </c>
      <c r="E24" s="16">
        <v>1405000</v>
      </c>
      <c r="F24" s="16">
        <v>0</v>
      </c>
      <c r="G24" s="23"/>
    </row>
    <row r="25" spans="2:7" x14ac:dyDescent="0.25">
      <c r="B25" s="17" t="s">
        <v>66</v>
      </c>
      <c r="C25" s="17" t="s">
        <v>25</v>
      </c>
      <c r="D25" s="16">
        <f t="shared" si="0"/>
        <v>2114000</v>
      </c>
      <c r="E25" s="16">
        <v>2114000</v>
      </c>
      <c r="F25" s="16">
        <v>0</v>
      </c>
      <c r="G25" s="23"/>
    </row>
    <row r="26" spans="2:7" x14ac:dyDescent="0.25">
      <c r="B26" s="17" t="s">
        <v>67</v>
      </c>
      <c r="C26" s="17" t="s">
        <v>25</v>
      </c>
      <c r="D26" s="16">
        <f t="shared" si="0"/>
        <v>1962000</v>
      </c>
      <c r="E26" s="16">
        <v>1962000</v>
      </c>
      <c r="F26" s="16">
        <v>0</v>
      </c>
      <c r="G26" s="23"/>
    </row>
    <row r="27" spans="2:7" x14ac:dyDescent="0.25">
      <c r="B27" s="17" t="s">
        <v>68</v>
      </c>
      <c r="C27" s="17" t="s">
        <v>25</v>
      </c>
      <c r="D27" s="16">
        <f t="shared" si="0"/>
        <v>3791000</v>
      </c>
      <c r="E27" s="16">
        <v>3791000</v>
      </c>
      <c r="F27" s="16">
        <v>0</v>
      </c>
      <c r="G27" s="23"/>
    </row>
    <row r="28" spans="2:7" x14ac:dyDescent="0.25">
      <c r="B28" s="17" t="s">
        <v>69</v>
      </c>
      <c r="C28" s="17" t="s">
        <v>25</v>
      </c>
      <c r="D28" s="16">
        <f t="shared" si="0"/>
        <v>107694000</v>
      </c>
      <c r="E28" s="16">
        <v>107694000</v>
      </c>
      <c r="F28" s="16">
        <v>0</v>
      </c>
      <c r="G28" s="23"/>
    </row>
    <row r="29" spans="2:7" x14ac:dyDescent="0.25">
      <c r="B29" s="17" t="s">
        <v>70</v>
      </c>
      <c r="C29" s="17" t="s">
        <v>25</v>
      </c>
      <c r="D29" s="16">
        <f t="shared" si="0"/>
        <v>4742000</v>
      </c>
      <c r="E29" s="16">
        <v>4742000</v>
      </c>
      <c r="F29" s="16">
        <v>0</v>
      </c>
      <c r="G29" s="23"/>
    </row>
    <row r="30" spans="2:7" x14ac:dyDescent="0.25">
      <c r="B30" s="17" t="s">
        <v>72</v>
      </c>
      <c r="C30" s="17" t="s">
        <v>25</v>
      </c>
      <c r="D30" s="16">
        <f t="shared" si="0"/>
        <v>282107205</v>
      </c>
      <c r="E30" s="16">
        <v>249407205</v>
      </c>
      <c r="F30" s="16">
        <v>32700000</v>
      </c>
      <c r="G30" s="23"/>
    </row>
    <row r="31" spans="2:7" x14ac:dyDescent="0.25">
      <c r="B31" s="17" t="s">
        <v>71</v>
      </c>
      <c r="C31" s="17" t="s">
        <v>25</v>
      </c>
      <c r="D31" s="16">
        <f t="shared" si="0"/>
        <v>116345160</v>
      </c>
      <c r="E31" s="16">
        <v>116345160</v>
      </c>
      <c r="F31" s="16">
        <v>0</v>
      </c>
      <c r="G31" s="23"/>
    </row>
    <row r="32" spans="2:7" x14ac:dyDescent="0.25">
      <c r="B32" s="5"/>
      <c r="C32" s="5" t="s">
        <v>0</v>
      </c>
      <c r="D32" s="6">
        <f>SUM(D20:D31)</f>
        <v>528822240.80000001</v>
      </c>
      <c r="E32" s="6">
        <f>SUM(E20:E31)</f>
        <v>496122240.80000001</v>
      </c>
      <c r="F32" s="1">
        <f>SUM(F20:F31)</f>
        <v>32700000</v>
      </c>
      <c r="G32" s="23"/>
    </row>
    <row r="33" spans="2:7" ht="15" customHeight="1" x14ac:dyDescent="0.25">
      <c r="B33" s="17" t="s">
        <v>73</v>
      </c>
      <c r="C33" s="17" t="s">
        <v>20</v>
      </c>
      <c r="D33" s="16">
        <f t="shared" si="0"/>
        <v>5559072.0099999998</v>
      </c>
      <c r="E33" s="16">
        <f>5740410-181337.99</f>
        <v>5559072.0099999998</v>
      </c>
      <c r="F33" s="16">
        <v>0</v>
      </c>
      <c r="G33" s="23"/>
    </row>
    <row r="34" spans="2:7" x14ac:dyDescent="0.25">
      <c r="B34" s="17" t="s">
        <v>74</v>
      </c>
      <c r="C34" s="17" t="s">
        <v>20</v>
      </c>
      <c r="D34" s="16">
        <f t="shared" si="0"/>
        <v>1577267</v>
      </c>
      <c r="E34" s="16">
        <v>1577267</v>
      </c>
      <c r="F34" s="16">
        <v>0</v>
      </c>
      <c r="G34" s="23"/>
    </row>
    <row r="35" spans="2:7" x14ac:dyDescent="0.25">
      <c r="B35" s="5"/>
      <c r="C35" s="5" t="s">
        <v>1</v>
      </c>
      <c r="D35" s="6">
        <f>SUM(D33:D34)</f>
        <v>7136339.0099999998</v>
      </c>
      <c r="E35" s="6">
        <f>SUM(E33:E34)</f>
        <v>7136339.0099999998</v>
      </c>
      <c r="F35" s="1">
        <f>SUM(F33:F34)</f>
        <v>0</v>
      </c>
      <c r="G35" s="23"/>
    </row>
    <row r="36" spans="2:7" ht="15" customHeight="1" x14ac:dyDescent="0.25">
      <c r="B36" s="17" t="s">
        <v>75</v>
      </c>
      <c r="C36" s="17" t="s">
        <v>19</v>
      </c>
      <c r="D36" s="16">
        <f t="shared" si="0"/>
        <v>3201000</v>
      </c>
      <c r="E36" s="16">
        <v>3201000</v>
      </c>
      <c r="F36" s="16">
        <v>0</v>
      </c>
      <c r="G36" s="23"/>
    </row>
    <row r="37" spans="2:7" ht="15" customHeight="1" x14ac:dyDescent="0.25">
      <c r="B37" s="17" t="s">
        <v>77</v>
      </c>
      <c r="C37" s="17" t="s">
        <v>19</v>
      </c>
      <c r="D37" s="16">
        <f t="shared" si="0"/>
        <v>36749373.850000001</v>
      </c>
      <c r="E37" s="16">
        <f>36751142-1768.15</f>
        <v>36749373.850000001</v>
      </c>
      <c r="F37" s="16">
        <v>0</v>
      </c>
      <c r="G37" s="23"/>
    </row>
    <row r="38" spans="2:7" ht="15" customHeight="1" x14ac:dyDescent="0.25">
      <c r="B38" s="17" t="s">
        <v>76</v>
      </c>
      <c r="C38" s="17" t="s">
        <v>19</v>
      </c>
      <c r="D38" s="16">
        <f t="shared" si="0"/>
        <v>272798634.74000001</v>
      </c>
      <c r="E38" s="16">
        <f>251388681-276046.26</f>
        <v>251112634.74000001</v>
      </c>
      <c r="F38" s="16">
        <v>21686000</v>
      </c>
      <c r="G38" s="23"/>
    </row>
    <row r="39" spans="2:7" x14ac:dyDescent="0.25">
      <c r="B39" s="5"/>
      <c r="C39" s="5" t="s">
        <v>39</v>
      </c>
      <c r="D39" s="6">
        <f>SUM(D36:D38)</f>
        <v>312749008.59000003</v>
      </c>
      <c r="E39" s="6">
        <f>SUM(E36:E38)</f>
        <v>291063008.59000003</v>
      </c>
      <c r="F39" s="1">
        <f>SUM(F36:F38)</f>
        <v>21686000</v>
      </c>
      <c r="G39" s="23"/>
    </row>
    <row r="40" spans="2:7" x14ac:dyDescent="0.25">
      <c r="B40" s="17" t="s">
        <v>78</v>
      </c>
      <c r="C40" s="17" t="s">
        <v>24</v>
      </c>
      <c r="D40" s="16">
        <f t="shared" si="0"/>
        <v>1875825</v>
      </c>
      <c r="E40" s="16">
        <v>1875825</v>
      </c>
      <c r="F40" s="16">
        <v>0</v>
      </c>
      <c r="G40" s="23"/>
    </row>
    <row r="41" spans="2:7" x14ac:dyDescent="0.25">
      <c r="B41" s="17" t="s">
        <v>79</v>
      </c>
      <c r="C41" s="17" t="s">
        <v>24</v>
      </c>
      <c r="D41" s="16">
        <f t="shared" si="0"/>
        <v>2184598.4300000002</v>
      </c>
      <c r="E41" s="16">
        <v>2184598.4300000002</v>
      </c>
      <c r="F41" s="16">
        <v>0</v>
      </c>
      <c r="G41" s="23"/>
    </row>
    <row r="42" spans="2:7" x14ac:dyDescent="0.25">
      <c r="B42" s="17" t="s">
        <v>80</v>
      </c>
      <c r="C42" s="17" t="s">
        <v>24</v>
      </c>
      <c r="D42" s="16">
        <f t="shared" si="0"/>
        <v>3847862</v>
      </c>
      <c r="E42" s="16">
        <v>3847862</v>
      </c>
      <c r="F42" s="16">
        <v>0</v>
      </c>
      <c r="G42" s="23"/>
    </row>
    <row r="43" spans="2:7" x14ac:dyDescent="0.25">
      <c r="B43" s="17" t="s">
        <v>81</v>
      </c>
      <c r="C43" s="17" t="s">
        <v>24</v>
      </c>
      <c r="D43" s="16">
        <f t="shared" si="0"/>
        <v>1826721</v>
      </c>
      <c r="E43" s="16">
        <v>1826721</v>
      </c>
      <c r="F43" s="16">
        <v>0</v>
      </c>
      <c r="G43" s="23"/>
    </row>
    <row r="44" spans="2:7" x14ac:dyDescent="0.25">
      <c r="B44" s="17" t="s">
        <v>82</v>
      </c>
      <c r="C44" s="17" t="s">
        <v>24</v>
      </c>
      <c r="D44" s="16">
        <f t="shared" si="0"/>
        <v>3665147</v>
      </c>
      <c r="E44" s="16">
        <v>3665147</v>
      </c>
      <c r="F44" s="16">
        <v>0</v>
      </c>
      <c r="G44" s="23"/>
    </row>
    <row r="45" spans="2:7" x14ac:dyDescent="0.25">
      <c r="B45" s="17" t="s">
        <v>83</v>
      </c>
      <c r="C45" s="17" t="s">
        <v>24</v>
      </c>
      <c r="D45" s="16">
        <f t="shared" si="0"/>
        <v>773740750</v>
      </c>
      <c r="E45" s="16">
        <v>773740750</v>
      </c>
      <c r="F45" s="16">
        <v>0</v>
      </c>
      <c r="G45" s="23"/>
    </row>
    <row r="46" spans="2:7" x14ac:dyDescent="0.25">
      <c r="B46" s="17" t="s">
        <v>84</v>
      </c>
      <c r="C46" s="17" t="s">
        <v>24</v>
      </c>
      <c r="D46" s="16">
        <f t="shared" si="0"/>
        <v>142929764</v>
      </c>
      <c r="E46" s="16">
        <v>142929764</v>
      </c>
      <c r="F46" s="16">
        <v>0</v>
      </c>
      <c r="G46" s="23"/>
    </row>
    <row r="47" spans="2:7" x14ac:dyDescent="0.25">
      <c r="B47" s="17" t="s">
        <v>85</v>
      </c>
      <c r="C47" s="17" t="s">
        <v>24</v>
      </c>
      <c r="D47" s="16">
        <f t="shared" si="0"/>
        <v>887167012.95000005</v>
      </c>
      <c r="E47" s="16">
        <f>812670388-369375.05</f>
        <v>812301012.95000005</v>
      </c>
      <c r="F47" s="16">
        <v>74866000</v>
      </c>
      <c r="G47" s="23"/>
    </row>
    <row r="48" spans="2:7" x14ac:dyDescent="0.25">
      <c r="B48" s="4"/>
      <c r="C48" s="5" t="s">
        <v>40</v>
      </c>
      <c r="D48" s="6">
        <f>SUM(D40:D47)</f>
        <v>1817237680.3800001</v>
      </c>
      <c r="E48" s="6">
        <f>SUM(E40:E47)</f>
        <v>1742371680.3800001</v>
      </c>
      <c r="F48" s="1">
        <f>SUM(F40:F47)</f>
        <v>74866000</v>
      </c>
      <c r="G48" s="23"/>
    </row>
    <row r="49" spans="2:7" x14ac:dyDescent="0.25">
      <c r="B49" s="17" t="s">
        <v>86</v>
      </c>
      <c r="C49" s="17" t="s">
        <v>2</v>
      </c>
      <c r="D49" s="16">
        <f t="shared" si="0"/>
        <v>1470000</v>
      </c>
      <c r="E49" s="16">
        <v>1470000</v>
      </c>
      <c r="F49" s="16">
        <v>0</v>
      </c>
      <c r="G49" s="23"/>
    </row>
    <row r="50" spans="2:7" x14ac:dyDescent="0.25">
      <c r="B50" s="17" t="s">
        <v>87</v>
      </c>
      <c r="C50" s="17" t="s">
        <v>2</v>
      </c>
      <c r="D50" s="16">
        <f t="shared" si="0"/>
        <v>2987000</v>
      </c>
      <c r="E50" s="16">
        <v>2987000</v>
      </c>
      <c r="F50" s="16">
        <v>0</v>
      </c>
      <c r="G50" s="23"/>
    </row>
    <row r="51" spans="2:7" x14ac:dyDescent="0.25">
      <c r="B51" s="17" t="s">
        <v>88</v>
      </c>
      <c r="C51" s="17" t="s">
        <v>2</v>
      </c>
      <c r="D51" s="16">
        <f t="shared" si="0"/>
        <v>3880000</v>
      </c>
      <c r="E51" s="16">
        <v>3880000</v>
      </c>
      <c r="F51" s="16">
        <v>0</v>
      </c>
      <c r="G51" s="23"/>
    </row>
    <row r="52" spans="2:7" x14ac:dyDescent="0.25">
      <c r="B52" s="17" t="s">
        <v>89</v>
      </c>
      <c r="C52" s="17" t="s">
        <v>2</v>
      </c>
      <c r="D52" s="16">
        <f t="shared" si="0"/>
        <v>35811817</v>
      </c>
      <c r="E52" s="16">
        <v>35811817</v>
      </c>
      <c r="F52" s="16">
        <v>0</v>
      </c>
      <c r="G52" s="23"/>
    </row>
    <row r="53" spans="2:7" x14ac:dyDescent="0.25">
      <c r="B53" s="17" t="s">
        <v>90</v>
      </c>
      <c r="C53" s="17" t="s">
        <v>2</v>
      </c>
      <c r="D53" s="16">
        <f t="shared" si="0"/>
        <v>203556492.41</v>
      </c>
      <c r="E53" s="16">
        <f>203803070-246577.59</f>
        <v>203556492.41</v>
      </c>
      <c r="F53" s="16">
        <v>0</v>
      </c>
      <c r="G53" s="23"/>
    </row>
    <row r="54" spans="2:7" x14ac:dyDescent="0.25">
      <c r="B54" s="14"/>
      <c r="C54" s="5" t="s">
        <v>41</v>
      </c>
      <c r="D54" s="6">
        <f>SUM(D49:D53)</f>
        <v>247705309.41</v>
      </c>
      <c r="E54" s="6">
        <f>SUM(E49:E53)</f>
        <v>247705309.41</v>
      </c>
      <c r="F54" s="1">
        <f>SUM(F49:F53)</f>
        <v>0</v>
      </c>
      <c r="G54" s="23"/>
    </row>
    <row r="55" spans="2:7" x14ac:dyDescent="0.25">
      <c r="B55" s="17" t="s">
        <v>91</v>
      </c>
      <c r="C55" s="17" t="s">
        <v>3</v>
      </c>
      <c r="D55" s="16">
        <f t="shared" si="0"/>
        <v>1066000</v>
      </c>
      <c r="E55" s="16">
        <v>1066000</v>
      </c>
      <c r="F55" s="16">
        <v>0</v>
      </c>
      <c r="G55" s="23"/>
    </row>
    <row r="56" spans="2:7" x14ac:dyDescent="0.25">
      <c r="B56" s="17" t="s">
        <v>100</v>
      </c>
      <c r="C56" s="17" t="s">
        <v>3</v>
      </c>
      <c r="D56" s="16">
        <f t="shared" si="0"/>
        <v>978000</v>
      </c>
      <c r="E56" s="16">
        <v>978000</v>
      </c>
      <c r="F56" s="16">
        <v>0</v>
      </c>
      <c r="G56" s="23"/>
    </row>
    <row r="57" spans="2:7" x14ac:dyDescent="0.25">
      <c r="B57" s="17" t="s">
        <v>92</v>
      </c>
      <c r="C57" s="17" t="s">
        <v>3</v>
      </c>
      <c r="D57" s="16">
        <f t="shared" si="0"/>
        <v>20244432</v>
      </c>
      <c r="E57" s="16">
        <v>20244432</v>
      </c>
      <c r="F57" s="16">
        <v>0</v>
      </c>
      <c r="G57" s="23"/>
    </row>
    <row r="58" spans="2:7" x14ac:dyDescent="0.25">
      <c r="B58" s="17" t="s">
        <v>93</v>
      </c>
      <c r="C58" s="17" t="s">
        <v>3</v>
      </c>
      <c r="D58" s="16">
        <f t="shared" si="0"/>
        <v>127746249</v>
      </c>
      <c r="E58" s="16">
        <v>127226249</v>
      </c>
      <c r="F58" s="16">
        <v>520000</v>
      </c>
      <c r="G58" s="23"/>
    </row>
    <row r="59" spans="2:7" x14ac:dyDescent="0.25">
      <c r="B59" s="5"/>
      <c r="C59" s="5" t="s">
        <v>42</v>
      </c>
      <c r="D59" s="6">
        <f>SUM(D55:D58)</f>
        <v>150034681</v>
      </c>
      <c r="E59" s="6">
        <f>SUM(E55:E58)</f>
        <v>149514681</v>
      </c>
      <c r="F59" s="6">
        <f>SUM(F55:F58)</f>
        <v>520000</v>
      </c>
      <c r="G59" s="23"/>
    </row>
    <row r="60" spans="2:7" x14ac:dyDescent="0.25">
      <c r="B60" s="25" t="s">
        <v>94</v>
      </c>
      <c r="C60" s="17" t="s">
        <v>4</v>
      </c>
      <c r="D60" s="16">
        <f t="shared" si="0"/>
        <v>9297954</v>
      </c>
      <c r="E60" s="16">
        <v>9297954</v>
      </c>
      <c r="F60" s="16">
        <v>0</v>
      </c>
      <c r="G60" s="23"/>
    </row>
    <row r="61" spans="2:7" x14ac:dyDescent="0.25">
      <c r="B61" s="17" t="s">
        <v>95</v>
      </c>
      <c r="C61" s="17" t="s">
        <v>4</v>
      </c>
      <c r="D61" s="16">
        <f t="shared" si="0"/>
        <v>8054365</v>
      </c>
      <c r="E61" s="16">
        <v>8054365</v>
      </c>
      <c r="F61" s="16">
        <v>0</v>
      </c>
      <c r="G61" s="23"/>
    </row>
    <row r="62" spans="2:7" x14ac:dyDescent="0.25">
      <c r="B62" s="17" t="s">
        <v>96</v>
      </c>
      <c r="C62" s="17" t="s">
        <v>4</v>
      </c>
      <c r="D62" s="16">
        <f t="shared" si="0"/>
        <v>74003382</v>
      </c>
      <c r="E62" s="16">
        <f>74253382-250000</f>
        <v>74003382</v>
      </c>
      <c r="F62" s="16">
        <v>0</v>
      </c>
      <c r="G62" s="23"/>
    </row>
    <row r="63" spans="2:7" x14ac:dyDescent="0.25">
      <c r="B63" s="5"/>
      <c r="C63" s="5" t="s">
        <v>43</v>
      </c>
      <c r="D63" s="6">
        <f>SUM(D60:D62)</f>
        <v>91355701</v>
      </c>
      <c r="E63" s="6">
        <f>SUM(E60:E62)</f>
        <v>91355701</v>
      </c>
      <c r="F63" s="1">
        <f>SUM(F60:F62)</f>
        <v>0</v>
      </c>
      <c r="G63" s="23"/>
    </row>
    <row r="64" spans="2:7" x14ac:dyDescent="0.25">
      <c r="B64" s="17" t="s">
        <v>97</v>
      </c>
      <c r="C64" s="17" t="s">
        <v>5</v>
      </c>
      <c r="D64" s="16">
        <f t="shared" si="0"/>
        <v>9435000</v>
      </c>
      <c r="E64" s="16">
        <v>9435000</v>
      </c>
      <c r="F64" s="16">
        <v>0</v>
      </c>
      <c r="G64" s="23"/>
    </row>
    <row r="65" spans="2:9" x14ac:dyDescent="0.25">
      <c r="B65" s="17" t="s">
        <v>98</v>
      </c>
      <c r="C65" s="17" t="s">
        <v>5</v>
      </c>
      <c r="D65" s="16">
        <f t="shared" si="0"/>
        <v>18694778</v>
      </c>
      <c r="E65" s="16">
        <v>18694778</v>
      </c>
      <c r="F65" s="16">
        <v>0</v>
      </c>
      <c r="G65" s="23"/>
    </row>
    <row r="66" spans="2:9" x14ac:dyDescent="0.25">
      <c r="B66" s="17" t="s">
        <v>99</v>
      </c>
      <c r="C66" s="17" t="s">
        <v>5</v>
      </c>
      <c r="D66" s="16">
        <f t="shared" si="0"/>
        <v>147365853</v>
      </c>
      <c r="E66" s="16">
        <v>147365853</v>
      </c>
      <c r="F66" s="16">
        <v>0</v>
      </c>
      <c r="G66" s="23"/>
    </row>
    <row r="67" spans="2:9" x14ac:dyDescent="0.25">
      <c r="B67" s="5"/>
      <c r="C67" s="5" t="s">
        <v>44</v>
      </c>
      <c r="D67" s="6">
        <f>SUM(D64:D66)</f>
        <v>175495631</v>
      </c>
      <c r="E67" s="6">
        <f>SUM(E64:E66)</f>
        <v>175495631</v>
      </c>
      <c r="F67" s="1">
        <f>SUM(F64:F66)</f>
        <v>0</v>
      </c>
      <c r="G67" s="23"/>
      <c r="I67" s="26"/>
    </row>
    <row r="68" spans="2:9" x14ac:dyDescent="0.25">
      <c r="B68" s="17" t="s">
        <v>101</v>
      </c>
      <c r="C68" s="17" t="s">
        <v>6</v>
      </c>
      <c r="D68" s="16">
        <f t="shared" si="0"/>
        <v>3222000</v>
      </c>
      <c r="E68" s="16">
        <v>3222000</v>
      </c>
      <c r="F68" s="16">
        <v>0</v>
      </c>
      <c r="G68" s="23"/>
      <c r="I68" s="26"/>
    </row>
    <row r="69" spans="2:9" x14ac:dyDescent="0.25">
      <c r="B69" s="17" t="s">
        <v>102</v>
      </c>
      <c r="C69" s="17" t="s">
        <v>6</v>
      </c>
      <c r="D69" s="16">
        <f t="shared" si="0"/>
        <v>10764958</v>
      </c>
      <c r="E69" s="16">
        <v>10764958</v>
      </c>
      <c r="F69" s="16">
        <v>0</v>
      </c>
      <c r="G69" s="23"/>
      <c r="I69" s="27"/>
    </row>
    <row r="70" spans="2:9" x14ac:dyDescent="0.25">
      <c r="B70" s="17" t="s">
        <v>103</v>
      </c>
      <c r="C70" s="17" t="s">
        <v>6</v>
      </c>
      <c r="D70" s="16">
        <f t="shared" si="0"/>
        <v>75211945</v>
      </c>
      <c r="E70" s="16">
        <v>75211945</v>
      </c>
      <c r="F70" s="16">
        <v>0</v>
      </c>
      <c r="G70" s="23"/>
    </row>
    <row r="71" spans="2:9" x14ac:dyDescent="0.25">
      <c r="B71" s="5"/>
      <c r="C71" s="5" t="s">
        <v>45</v>
      </c>
      <c r="D71" s="6">
        <f>SUM(D68:D70)</f>
        <v>89198903</v>
      </c>
      <c r="E71" s="6">
        <f>SUM(E68:E70)</f>
        <v>89198903</v>
      </c>
      <c r="F71" s="1">
        <f>SUM(F68:F70)</f>
        <v>0</v>
      </c>
      <c r="G71" s="23"/>
    </row>
    <row r="72" spans="2:9" x14ac:dyDescent="0.25">
      <c r="B72" s="17" t="s">
        <v>104</v>
      </c>
      <c r="C72" s="17" t="s">
        <v>26</v>
      </c>
      <c r="D72" s="16">
        <f t="shared" si="0"/>
        <v>11531226</v>
      </c>
      <c r="E72" s="16">
        <v>11531226</v>
      </c>
      <c r="F72" s="16">
        <v>0</v>
      </c>
      <c r="G72" s="23"/>
    </row>
    <row r="73" spans="2:9" x14ac:dyDescent="0.25">
      <c r="B73" s="17" t="s">
        <v>105</v>
      </c>
      <c r="C73" s="17" t="s">
        <v>26</v>
      </c>
      <c r="D73" s="16">
        <f t="shared" si="0"/>
        <v>74363946</v>
      </c>
      <c r="E73" s="16">
        <v>74363946</v>
      </c>
      <c r="F73" s="16">
        <v>0</v>
      </c>
      <c r="G73" s="23"/>
    </row>
    <row r="74" spans="2:9" x14ac:dyDescent="0.25">
      <c r="B74" s="5"/>
      <c r="C74" s="5" t="s">
        <v>7</v>
      </c>
      <c r="D74" s="6">
        <f>SUM(D72:D73)</f>
        <v>85895172</v>
      </c>
      <c r="E74" s="6">
        <f>SUM(E72:E73)</f>
        <v>85895172</v>
      </c>
      <c r="F74" s="1">
        <f>SUM(F72:F73)</f>
        <v>0</v>
      </c>
      <c r="G74" s="23"/>
    </row>
    <row r="75" spans="2:9" x14ac:dyDescent="0.25">
      <c r="B75" s="17" t="s">
        <v>106</v>
      </c>
      <c r="C75" s="17" t="s">
        <v>176</v>
      </c>
      <c r="D75" s="16">
        <f t="shared" si="0"/>
        <v>1796929.47</v>
      </c>
      <c r="E75" s="16">
        <v>1796929.47</v>
      </c>
      <c r="F75" s="16">
        <v>0</v>
      </c>
      <c r="G75" s="23"/>
    </row>
    <row r="76" spans="2:9" x14ac:dyDescent="0.25">
      <c r="B76" s="17" t="s">
        <v>107</v>
      </c>
      <c r="C76" s="17" t="s">
        <v>176</v>
      </c>
      <c r="D76" s="16">
        <f t="shared" si="0"/>
        <v>3414827</v>
      </c>
      <c r="E76" s="16">
        <v>3414827</v>
      </c>
      <c r="F76" s="16">
        <v>0</v>
      </c>
      <c r="G76" s="23"/>
    </row>
    <row r="77" spans="2:9" x14ac:dyDescent="0.25">
      <c r="B77" s="17" t="s">
        <v>108</v>
      </c>
      <c r="C77" s="17" t="s">
        <v>176</v>
      </c>
      <c r="D77" s="16">
        <f t="shared" si="0"/>
        <v>7700000</v>
      </c>
      <c r="E77" s="16">
        <v>7700000</v>
      </c>
      <c r="F77" s="16">
        <v>0</v>
      </c>
      <c r="G77" s="23"/>
    </row>
    <row r="78" spans="2:9" x14ac:dyDescent="0.25">
      <c r="B78" s="17" t="s">
        <v>109</v>
      </c>
      <c r="C78" s="17" t="s">
        <v>176</v>
      </c>
      <c r="D78" s="16">
        <f t="shared" si="0"/>
        <v>3484150</v>
      </c>
      <c r="E78" s="16">
        <v>3484150</v>
      </c>
      <c r="F78" s="16">
        <v>0</v>
      </c>
      <c r="G78" s="23"/>
    </row>
    <row r="79" spans="2:9" x14ac:dyDescent="0.25">
      <c r="B79" s="17" t="s">
        <v>110</v>
      </c>
      <c r="C79" s="17" t="s">
        <v>176</v>
      </c>
      <c r="D79" s="16">
        <f t="shared" si="0"/>
        <v>3750000</v>
      </c>
      <c r="E79" s="16">
        <v>3750000</v>
      </c>
      <c r="F79" s="16">
        <v>0</v>
      </c>
      <c r="G79" s="23"/>
    </row>
    <row r="80" spans="2:9" x14ac:dyDescent="0.25">
      <c r="B80" s="17" t="s">
        <v>111</v>
      </c>
      <c r="C80" s="17" t="s">
        <v>176</v>
      </c>
      <c r="D80" s="16">
        <f t="shared" ref="D80:D143" si="1">E80+F80</f>
        <v>5232061</v>
      </c>
      <c r="E80" s="16">
        <v>5232061</v>
      </c>
      <c r="F80" s="16">
        <v>0</v>
      </c>
      <c r="G80" s="23"/>
    </row>
    <row r="81" spans="2:7" x14ac:dyDescent="0.25">
      <c r="B81" s="17" t="s">
        <v>112</v>
      </c>
      <c r="C81" s="17" t="s">
        <v>176</v>
      </c>
      <c r="D81" s="16">
        <f t="shared" si="1"/>
        <v>1922000</v>
      </c>
      <c r="E81" s="16">
        <v>1922000</v>
      </c>
      <c r="F81" s="16">
        <v>0</v>
      </c>
      <c r="G81" s="23"/>
    </row>
    <row r="82" spans="2:7" x14ac:dyDescent="0.25">
      <c r="B82" s="17" t="s">
        <v>113</v>
      </c>
      <c r="C82" s="17" t="s">
        <v>176</v>
      </c>
      <c r="D82" s="16">
        <f t="shared" si="1"/>
        <v>116139000</v>
      </c>
      <c r="E82" s="16">
        <v>116139000</v>
      </c>
      <c r="F82" s="16">
        <v>0</v>
      </c>
      <c r="G82" s="23"/>
    </row>
    <row r="83" spans="2:7" x14ac:dyDescent="0.25">
      <c r="B83" s="17" t="s">
        <v>114</v>
      </c>
      <c r="C83" s="17" t="s">
        <v>176</v>
      </c>
      <c r="D83" s="16">
        <f t="shared" si="1"/>
        <v>10139000</v>
      </c>
      <c r="E83" s="16">
        <v>10139000</v>
      </c>
      <c r="F83" s="16">
        <v>0</v>
      </c>
      <c r="G83" s="23"/>
    </row>
    <row r="84" spans="2:7" x14ac:dyDescent="0.25">
      <c r="B84" s="17" t="s">
        <v>115</v>
      </c>
      <c r="C84" s="17" t="s">
        <v>176</v>
      </c>
      <c r="D84" s="16">
        <f t="shared" si="1"/>
        <v>294705706</v>
      </c>
      <c r="E84" s="16">
        <v>294705706</v>
      </c>
      <c r="F84" s="16">
        <v>0</v>
      </c>
      <c r="G84" s="23"/>
    </row>
    <row r="85" spans="2:7" x14ac:dyDescent="0.25">
      <c r="B85" s="17" t="s">
        <v>116</v>
      </c>
      <c r="C85" s="17" t="s">
        <v>176</v>
      </c>
      <c r="D85" s="16">
        <f t="shared" si="1"/>
        <v>1969759689</v>
      </c>
      <c r="E85" s="16">
        <f>1774027904-408000</f>
        <v>1773619904</v>
      </c>
      <c r="F85" s="16">
        <v>196139785</v>
      </c>
      <c r="G85" s="23"/>
    </row>
    <row r="86" spans="2:7" x14ac:dyDescent="0.25">
      <c r="B86" s="4"/>
      <c r="C86" s="5" t="s">
        <v>46</v>
      </c>
      <c r="D86" s="6">
        <f>SUM(D75:D85)</f>
        <v>2418043362.4700003</v>
      </c>
      <c r="E86" s="7">
        <f>SUM(E75:E85)</f>
        <v>2221903577.4700003</v>
      </c>
      <c r="F86" s="2">
        <f>SUM(F75:F85)</f>
        <v>196139785</v>
      </c>
      <c r="G86" s="23"/>
    </row>
    <row r="87" spans="2:7" x14ac:dyDescent="0.25">
      <c r="B87" s="17" t="s">
        <v>117</v>
      </c>
      <c r="C87" s="17" t="s">
        <v>21</v>
      </c>
      <c r="D87" s="16">
        <f t="shared" si="1"/>
        <v>229428</v>
      </c>
      <c r="E87" s="16">
        <v>229428</v>
      </c>
      <c r="F87" s="16">
        <v>0</v>
      </c>
      <c r="G87" s="23"/>
    </row>
    <row r="88" spans="2:7" x14ac:dyDescent="0.25">
      <c r="B88" s="17" t="s">
        <v>118</v>
      </c>
      <c r="C88" s="17" t="s">
        <v>21</v>
      </c>
      <c r="D88" s="16">
        <f t="shared" si="1"/>
        <v>7803000</v>
      </c>
      <c r="E88" s="16">
        <v>7803000</v>
      </c>
      <c r="F88" s="16">
        <v>0</v>
      </c>
      <c r="G88" s="23"/>
    </row>
    <row r="89" spans="2:7" x14ac:dyDescent="0.25">
      <c r="B89" s="17" t="s">
        <v>119</v>
      </c>
      <c r="C89" s="17" t="s">
        <v>21</v>
      </c>
      <c r="D89" s="16">
        <f t="shared" si="1"/>
        <v>1995000</v>
      </c>
      <c r="E89" s="16">
        <v>1995000</v>
      </c>
      <c r="F89" s="16">
        <v>0</v>
      </c>
      <c r="G89" s="23"/>
    </row>
    <row r="90" spans="2:7" x14ac:dyDescent="0.25">
      <c r="B90" s="17" t="s">
        <v>120</v>
      </c>
      <c r="C90" s="17" t="s">
        <v>21</v>
      </c>
      <c r="D90" s="16">
        <f t="shared" si="1"/>
        <v>2531250</v>
      </c>
      <c r="E90" s="16">
        <v>2531250</v>
      </c>
      <c r="F90" s="16">
        <v>0</v>
      </c>
      <c r="G90" s="23"/>
    </row>
    <row r="91" spans="2:7" x14ac:dyDescent="0.25">
      <c r="B91" s="17" t="s">
        <v>121</v>
      </c>
      <c r="C91" s="17" t="s">
        <v>21</v>
      </c>
      <c r="D91" s="16">
        <f t="shared" si="1"/>
        <v>2278718</v>
      </c>
      <c r="E91" s="16">
        <v>2278718</v>
      </c>
      <c r="F91" s="16">
        <v>0</v>
      </c>
      <c r="G91" s="23"/>
    </row>
    <row r="92" spans="2:7" x14ac:dyDescent="0.25">
      <c r="B92" s="17" t="s">
        <v>122</v>
      </c>
      <c r="C92" s="17" t="s">
        <v>21</v>
      </c>
      <c r="D92" s="16">
        <f t="shared" si="1"/>
        <v>470000</v>
      </c>
      <c r="E92" s="16">
        <v>470000</v>
      </c>
      <c r="F92" s="16">
        <v>0</v>
      </c>
      <c r="G92" s="23"/>
    </row>
    <row r="93" spans="2:7" x14ac:dyDescent="0.25">
      <c r="B93" s="17" t="s">
        <v>123</v>
      </c>
      <c r="C93" s="17" t="s">
        <v>21</v>
      </c>
      <c r="D93" s="16">
        <f t="shared" si="1"/>
        <v>3597000</v>
      </c>
      <c r="E93" s="16">
        <v>3597000</v>
      </c>
      <c r="F93" s="16">
        <v>0</v>
      </c>
      <c r="G93" s="23"/>
    </row>
    <row r="94" spans="2:7" x14ac:dyDescent="0.25">
      <c r="B94" s="17" t="s">
        <v>124</v>
      </c>
      <c r="C94" s="17" t="s">
        <v>21</v>
      </c>
      <c r="D94" s="16">
        <f t="shared" si="1"/>
        <v>3737000</v>
      </c>
      <c r="E94" s="16">
        <v>3737000</v>
      </c>
      <c r="F94" s="16">
        <v>0</v>
      </c>
      <c r="G94" s="23"/>
    </row>
    <row r="95" spans="2:7" x14ac:dyDescent="0.25">
      <c r="B95" s="17" t="s">
        <v>125</v>
      </c>
      <c r="C95" s="17" t="s">
        <v>21</v>
      </c>
      <c r="D95" s="16">
        <f t="shared" si="1"/>
        <v>89828339</v>
      </c>
      <c r="E95" s="16">
        <v>89828339</v>
      </c>
      <c r="F95" s="16">
        <v>0</v>
      </c>
      <c r="G95" s="23"/>
    </row>
    <row r="96" spans="2:7" x14ac:dyDescent="0.25">
      <c r="B96" s="17" t="s">
        <v>126</v>
      </c>
      <c r="C96" s="17" t="s">
        <v>21</v>
      </c>
      <c r="D96" s="16">
        <f t="shared" si="1"/>
        <v>694962851</v>
      </c>
      <c r="E96" s="16">
        <f>680394151-311300</f>
        <v>680082851</v>
      </c>
      <c r="F96" s="16">
        <v>14880000</v>
      </c>
      <c r="G96" s="23"/>
    </row>
    <row r="97" spans="2:7" x14ac:dyDescent="0.25">
      <c r="B97" s="4"/>
      <c r="C97" s="5" t="s">
        <v>47</v>
      </c>
      <c r="D97" s="6">
        <f>SUM(D87:D96)</f>
        <v>807432586</v>
      </c>
      <c r="E97" s="6">
        <f>SUM(E87:E96)</f>
        <v>792552586</v>
      </c>
      <c r="F97" s="1">
        <f>SUM(F87:F96)</f>
        <v>14880000</v>
      </c>
      <c r="G97" s="23"/>
    </row>
    <row r="98" spans="2:7" x14ac:dyDescent="0.25">
      <c r="B98" s="17" t="s">
        <v>127</v>
      </c>
      <c r="C98" s="17" t="s">
        <v>8</v>
      </c>
      <c r="D98" s="16">
        <f t="shared" si="1"/>
        <v>4919446.7300000004</v>
      </c>
      <c r="E98" s="16">
        <v>4919446.7300000004</v>
      </c>
      <c r="F98" s="16">
        <v>0</v>
      </c>
      <c r="G98" s="23"/>
    </row>
    <row r="99" spans="2:7" x14ac:dyDescent="0.25">
      <c r="B99" s="17" t="s">
        <v>128</v>
      </c>
      <c r="C99" s="17" t="s">
        <v>8</v>
      </c>
      <c r="D99" s="16">
        <f t="shared" si="1"/>
        <v>23742646</v>
      </c>
      <c r="E99" s="16">
        <v>23742646</v>
      </c>
      <c r="F99" s="16">
        <v>0</v>
      </c>
      <c r="G99" s="23"/>
    </row>
    <row r="100" spans="2:7" x14ac:dyDescent="0.25">
      <c r="B100" s="17" t="s">
        <v>129</v>
      </c>
      <c r="C100" s="17" t="s">
        <v>8</v>
      </c>
      <c r="D100" s="16">
        <f t="shared" si="1"/>
        <v>214197481</v>
      </c>
      <c r="E100" s="16">
        <v>204497481</v>
      </c>
      <c r="F100" s="16">
        <v>9700000</v>
      </c>
      <c r="G100" s="23"/>
    </row>
    <row r="101" spans="2:7" x14ac:dyDescent="0.25">
      <c r="B101" s="4"/>
      <c r="C101" s="5" t="s">
        <v>48</v>
      </c>
      <c r="D101" s="6">
        <f>SUM(D98:D100)</f>
        <v>242859573.72999999</v>
      </c>
      <c r="E101" s="6">
        <f>SUM(E98:E100)</f>
        <v>233159573.72999999</v>
      </c>
      <c r="F101" s="1">
        <f>SUM(F98:F100)</f>
        <v>9700000</v>
      </c>
      <c r="G101" s="23"/>
    </row>
    <row r="102" spans="2:7" x14ac:dyDescent="0.25">
      <c r="B102" s="17" t="s">
        <v>130</v>
      </c>
      <c r="C102" s="17" t="s">
        <v>22</v>
      </c>
      <c r="D102" s="16">
        <f t="shared" si="1"/>
        <v>93179750</v>
      </c>
      <c r="E102" s="16">
        <v>93179750</v>
      </c>
      <c r="F102" s="16">
        <v>0</v>
      </c>
      <c r="G102" s="23"/>
    </row>
    <row r="103" spans="2:7" x14ac:dyDescent="0.25">
      <c r="B103" s="17" t="s">
        <v>131</v>
      </c>
      <c r="C103" s="17" t="s">
        <v>22</v>
      </c>
      <c r="D103" s="16">
        <f t="shared" si="1"/>
        <v>21285526</v>
      </c>
      <c r="E103" s="16">
        <v>21095526</v>
      </c>
      <c r="F103" s="16">
        <v>190000</v>
      </c>
      <c r="G103" s="23"/>
    </row>
    <row r="104" spans="2:7" x14ac:dyDescent="0.25">
      <c r="B104" s="17" t="s">
        <v>132</v>
      </c>
      <c r="C104" s="17" t="s">
        <v>22</v>
      </c>
      <c r="D104" s="16">
        <f t="shared" si="1"/>
        <v>141823148</v>
      </c>
      <c r="E104" s="16">
        <v>122653148</v>
      </c>
      <c r="F104" s="16">
        <v>19170000</v>
      </c>
      <c r="G104" s="23"/>
    </row>
    <row r="105" spans="2:7" x14ac:dyDescent="0.25">
      <c r="B105" s="4"/>
      <c r="C105" s="5" t="s">
        <v>49</v>
      </c>
      <c r="D105" s="6">
        <f>SUM(D102:D104)</f>
        <v>256288424</v>
      </c>
      <c r="E105" s="6">
        <f>SUM(E102:E104)</f>
        <v>236928424</v>
      </c>
      <c r="F105" s="1">
        <f>SUM(F102:F104)</f>
        <v>19360000</v>
      </c>
      <c r="G105" s="23"/>
    </row>
    <row r="106" spans="2:7" x14ac:dyDescent="0.25">
      <c r="B106" s="17" t="s">
        <v>133</v>
      </c>
      <c r="C106" s="17" t="s">
        <v>27</v>
      </c>
      <c r="D106" s="16">
        <f t="shared" si="1"/>
        <v>11926875</v>
      </c>
      <c r="E106" s="16">
        <v>11926875</v>
      </c>
      <c r="F106" s="16">
        <v>0</v>
      </c>
      <c r="G106" s="23"/>
    </row>
    <row r="107" spans="2:7" x14ac:dyDescent="0.25">
      <c r="B107" s="17" t="s">
        <v>134</v>
      </c>
      <c r="C107" s="17" t="s">
        <v>27</v>
      </c>
      <c r="D107" s="16">
        <f t="shared" si="1"/>
        <v>64567308</v>
      </c>
      <c r="E107" s="16">
        <f>64907892-340584</f>
        <v>64567308</v>
      </c>
      <c r="F107" s="16">
        <v>0</v>
      </c>
      <c r="G107" s="23"/>
    </row>
    <row r="108" spans="2:7" x14ac:dyDescent="0.25">
      <c r="B108" s="4"/>
      <c r="C108" s="5" t="s">
        <v>9</v>
      </c>
      <c r="D108" s="6">
        <f>SUM(D106:D107)</f>
        <v>76494183</v>
      </c>
      <c r="E108" s="6">
        <f>SUM(E106:E107)</f>
        <v>76494183</v>
      </c>
      <c r="F108" s="1">
        <f>SUM(F106:F107)</f>
        <v>0</v>
      </c>
      <c r="G108" s="23"/>
    </row>
    <row r="109" spans="2:7" x14ac:dyDescent="0.25">
      <c r="B109" s="17" t="s">
        <v>135</v>
      </c>
      <c r="C109" s="17" t="s">
        <v>28</v>
      </c>
      <c r="D109" s="16">
        <f t="shared" si="1"/>
        <v>104981.7</v>
      </c>
      <c r="E109" s="16">
        <v>104981.7</v>
      </c>
      <c r="F109" s="16">
        <v>0</v>
      </c>
      <c r="G109" s="23"/>
    </row>
    <row r="110" spans="2:7" x14ac:dyDescent="0.25">
      <c r="B110" s="17" t="s">
        <v>142</v>
      </c>
      <c r="C110" s="17" t="s">
        <v>28</v>
      </c>
      <c r="D110" s="16">
        <f t="shared" si="1"/>
        <v>80000</v>
      </c>
      <c r="E110" s="16">
        <v>80000</v>
      </c>
      <c r="F110" s="16">
        <v>0</v>
      </c>
      <c r="G110" s="23"/>
    </row>
    <row r="111" spans="2:7" x14ac:dyDescent="0.25">
      <c r="B111" s="17" t="s">
        <v>136</v>
      </c>
      <c r="C111" s="17" t="s">
        <v>28</v>
      </c>
      <c r="D111" s="16">
        <f t="shared" si="1"/>
        <v>7842000</v>
      </c>
      <c r="E111" s="16">
        <v>7842000</v>
      </c>
      <c r="F111" s="16">
        <v>0</v>
      </c>
      <c r="G111" s="23"/>
    </row>
    <row r="112" spans="2:7" x14ac:dyDescent="0.25">
      <c r="B112" s="17" t="s">
        <v>137</v>
      </c>
      <c r="C112" s="17" t="s">
        <v>28</v>
      </c>
      <c r="D112" s="16">
        <f t="shared" si="1"/>
        <v>235481884</v>
      </c>
      <c r="E112" s="16">
        <v>235481884</v>
      </c>
      <c r="F112" s="16">
        <v>0</v>
      </c>
      <c r="G112" s="23"/>
    </row>
    <row r="113" spans="2:7" ht="15" customHeight="1" x14ac:dyDescent="0.25">
      <c r="B113" s="17" t="s">
        <v>138</v>
      </c>
      <c r="C113" s="17" t="s">
        <v>28</v>
      </c>
      <c r="D113" s="16">
        <f t="shared" si="1"/>
        <v>52612195</v>
      </c>
      <c r="E113" s="16">
        <v>49580795</v>
      </c>
      <c r="F113" s="16">
        <v>3031400</v>
      </c>
      <c r="G113" s="23"/>
    </row>
    <row r="114" spans="2:7" ht="15" customHeight="1" x14ac:dyDescent="0.25">
      <c r="B114" s="17" t="s">
        <v>139</v>
      </c>
      <c r="C114" s="17" t="s">
        <v>28</v>
      </c>
      <c r="D114" s="16">
        <f t="shared" si="1"/>
        <v>307318430</v>
      </c>
      <c r="E114" s="16">
        <f>294778430-1100000</f>
        <v>293678430</v>
      </c>
      <c r="F114" s="16">
        <v>13640000</v>
      </c>
      <c r="G114" s="23"/>
    </row>
    <row r="115" spans="2:7" x14ac:dyDescent="0.25">
      <c r="B115" s="4"/>
      <c r="C115" s="5" t="s">
        <v>50</v>
      </c>
      <c r="D115" s="6">
        <f>SUM(D109:D114)</f>
        <v>603439490.70000005</v>
      </c>
      <c r="E115" s="6">
        <f>SUM(E109:E114)</f>
        <v>586768090.70000005</v>
      </c>
      <c r="F115" s="1">
        <f>SUM(F109:F114)</f>
        <v>16671400</v>
      </c>
      <c r="G115" s="23"/>
    </row>
    <row r="116" spans="2:7" x14ac:dyDescent="0.25">
      <c r="B116" s="17" t="s">
        <v>140</v>
      </c>
      <c r="C116" s="17" t="s">
        <v>23</v>
      </c>
      <c r="D116" s="16">
        <f t="shared" si="1"/>
        <v>21556851</v>
      </c>
      <c r="E116" s="16">
        <v>21556851</v>
      </c>
      <c r="F116" s="16">
        <v>0</v>
      </c>
      <c r="G116" s="23"/>
    </row>
    <row r="117" spans="2:7" x14ac:dyDescent="0.25">
      <c r="B117" s="17" t="s">
        <v>141</v>
      </c>
      <c r="C117" s="17" t="s">
        <v>23</v>
      </c>
      <c r="D117" s="16">
        <f t="shared" si="1"/>
        <v>80995724.379999995</v>
      </c>
      <c r="E117" s="16">
        <f>81243725.34-316300.62</f>
        <v>80927424.719999999</v>
      </c>
      <c r="F117" s="16">
        <v>68299.66</v>
      </c>
      <c r="G117" s="23"/>
    </row>
    <row r="118" spans="2:7" x14ac:dyDescent="0.25">
      <c r="B118" s="4"/>
      <c r="C118" s="5" t="s">
        <v>177</v>
      </c>
      <c r="D118" s="6">
        <f>SUM(D116:D117)</f>
        <v>102552575.38</v>
      </c>
      <c r="E118" s="6">
        <f>SUM(E116:E117)</f>
        <v>102484275.72</v>
      </c>
      <c r="F118" s="1">
        <f>SUM(F116:F117)</f>
        <v>68299.66</v>
      </c>
      <c r="G118" s="23"/>
    </row>
    <row r="119" spans="2:7" ht="15" customHeight="1" x14ac:dyDescent="0.25">
      <c r="B119" s="17" t="s">
        <v>143</v>
      </c>
      <c r="C119" s="17" t="s">
        <v>29</v>
      </c>
      <c r="D119" s="16">
        <f t="shared" si="1"/>
        <v>978000</v>
      </c>
      <c r="E119" s="16">
        <v>978000</v>
      </c>
      <c r="F119" s="16">
        <v>0</v>
      </c>
      <c r="G119" s="23"/>
    </row>
    <row r="120" spans="2:7" ht="15" customHeight="1" x14ac:dyDescent="0.25">
      <c r="B120" s="17" t="s">
        <v>144</v>
      </c>
      <c r="C120" s="17" t="s">
        <v>29</v>
      </c>
      <c r="D120" s="16">
        <f t="shared" si="1"/>
        <v>1974589</v>
      </c>
      <c r="E120" s="16">
        <v>1974589</v>
      </c>
      <c r="F120" s="16">
        <v>0</v>
      </c>
      <c r="G120" s="23"/>
    </row>
    <row r="121" spans="2:7" ht="15" customHeight="1" x14ac:dyDescent="0.25">
      <c r="B121" s="17" t="s">
        <v>145</v>
      </c>
      <c r="C121" s="17" t="s">
        <v>29</v>
      </c>
      <c r="D121" s="16">
        <f t="shared" si="1"/>
        <v>4086537</v>
      </c>
      <c r="E121" s="16">
        <v>4086537</v>
      </c>
      <c r="F121" s="16">
        <v>0</v>
      </c>
      <c r="G121" s="23"/>
    </row>
    <row r="122" spans="2:7" ht="15" customHeight="1" x14ac:dyDescent="0.25">
      <c r="B122" s="17" t="s">
        <v>146</v>
      </c>
      <c r="C122" s="17" t="s">
        <v>29</v>
      </c>
      <c r="D122" s="16">
        <f t="shared" si="1"/>
        <v>622562</v>
      </c>
      <c r="E122" s="16">
        <v>622562</v>
      </c>
      <c r="F122" s="16">
        <v>0</v>
      </c>
      <c r="G122" s="23"/>
    </row>
    <row r="123" spans="2:7" ht="15" customHeight="1" x14ac:dyDescent="0.25">
      <c r="B123" s="17" t="s">
        <v>147</v>
      </c>
      <c r="C123" s="17" t="s">
        <v>29</v>
      </c>
      <c r="D123" s="16">
        <f t="shared" si="1"/>
        <v>5161435.62</v>
      </c>
      <c r="E123" s="16">
        <v>5161435.62</v>
      </c>
      <c r="F123" s="16">
        <v>0</v>
      </c>
      <c r="G123" s="23"/>
    </row>
    <row r="124" spans="2:7" ht="15" customHeight="1" x14ac:dyDescent="0.25">
      <c r="B124" s="17" t="s">
        <v>148</v>
      </c>
      <c r="C124" s="17" t="s">
        <v>29</v>
      </c>
      <c r="D124" s="16">
        <f t="shared" si="1"/>
        <v>13937000</v>
      </c>
      <c r="E124" s="16">
        <v>13937000</v>
      </c>
      <c r="F124" s="16">
        <v>0</v>
      </c>
      <c r="G124" s="23"/>
    </row>
    <row r="125" spans="2:7" ht="15" customHeight="1" x14ac:dyDescent="0.25">
      <c r="B125" s="17" t="s">
        <v>149</v>
      </c>
      <c r="C125" s="17" t="s">
        <v>29</v>
      </c>
      <c r="D125" s="16">
        <f t="shared" si="1"/>
        <v>11858000</v>
      </c>
      <c r="E125" s="16">
        <v>11858000</v>
      </c>
      <c r="F125" s="16">
        <v>0</v>
      </c>
      <c r="G125" s="23"/>
    </row>
    <row r="126" spans="2:7" ht="15" customHeight="1" x14ac:dyDescent="0.25">
      <c r="B126" s="17" t="s">
        <v>150</v>
      </c>
      <c r="C126" s="17" t="s">
        <v>29</v>
      </c>
      <c r="D126" s="16">
        <f t="shared" si="1"/>
        <v>47138330</v>
      </c>
      <c r="E126" s="16">
        <v>47138330</v>
      </c>
      <c r="F126" s="16">
        <v>0</v>
      </c>
      <c r="G126" s="23"/>
    </row>
    <row r="127" spans="2:7" ht="15" customHeight="1" x14ac:dyDescent="0.25">
      <c r="B127" s="17" t="s">
        <v>151</v>
      </c>
      <c r="C127" s="17" t="s">
        <v>29</v>
      </c>
      <c r="D127" s="16">
        <f t="shared" si="1"/>
        <v>369654770</v>
      </c>
      <c r="E127" s="16">
        <v>369654770</v>
      </c>
      <c r="F127" s="16">
        <v>0</v>
      </c>
      <c r="G127" s="23"/>
    </row>
    <row r="128" spans="2:7" x14ac:dyDescent="0.25">
      <c r="B128" s="4"/>
      <c r="C128" s="5" t="s">
        <v>10</v>
      </c>
      <c r="D128" s="6">
        <f>SUM(D119:D127)</f>
        <v>455411223.62</v>
      </c>
      <c r="E128" s="6">
        <f>SUM(E119:E127)</f>
        <v>455411223.62</v>
      </c>
      <c r="F128" s="1">
        <f>SUM(F119:F127)</f>
        <v>0</v>
      </c>
      <c r="G128" s="23"/>
    </row>
    <row r="129" spans="2:7" ht="15" customHeight="1" x14ac:dyDescent="0.25">
      <c r="B129" s="17" t="s">
        <v>152</v>
      </c>
      <c r="C129" s="17" t="s">
        <v>30</v>
      </c>
      <c r="D129" s="16">
        <f t="shared" si="1"/>
        <v>253735</v>
      </c>
      <c r="E129" s="16">
        <v>253735</v>
      </c>
      <c r="F129" s="16">
        <v>0</v>
      </c>
      <c r="G129" s="23"/>
    </row>
    <row r="130" spans="2:7" ht="15" customHeight="1" x14ac:dyDescent="0.25">
      <c r="B130" s="17" t="s">
        <v>153</v>
      </c>
      <c r="C130" s="17" t="s">
        <v>30</v>
      </c>
      <c r="D130" s="16">
        <f t="shared" si="1"/>
        <v>6594282</v>
      </c>
      <c r="E130" s="16">
        <v>3447782</v>
      </c>
      <c r="F130" s="16">
        <v>3146500</v>
      </c>
      <c r="G130" s="23"/>
    </row>
    <row r="131" spans="2:7" x14ac:dyDescent="0.25">
      <c r="B131" s="4"/>
      <c r="C131" s="5" t="s">
        <v>11</v>
      </c>
      <c r="D131" s="6">
        <f>SUM(D129:D130)</f>
        <v>6848017</v>
      </c>
      <c r="E131" s="6">
        <f>SUM(E129:E130)</f>
        <v>3701517</v>
      </c>
      <c r="F131" s="1">
        <f>SUM(F129:F130)</f>
        <v>3146500</v>
      </c>
      <c r="G131" s="23"/>
    </row>
    <row r="132" spans="2:7" x14ac:dyDescent="0.25">
      <c r="B132" s="17" t="s">
        <v>154</v>
      </c>
      <c r="C132" s="17" t="s">
        <v>31</v>
      </c>
      <c r="D132" s="16">
        <f t="shared" si="1"/>
        <v>1765574</v>
      </c>
      <c r="E132" s="16">
        <v>1765574</v>
      </c>
      <c r="F132" s="16">
        <v>0</v>
      </c>
      <c r="G132" s="23"/>
    </row>
    <row r="133" spans="2:7" x14ac:dyDescent="0.25">
      <c r="B133" s="17" t="s">
        <v>155</v>
      </c>
      <c r="C133" s="17" t="s">
        <v>31</v>
      </c>
      <c r="D133" s="16">
        <f t="shared" si="1"/>
        <v>9413007</v>
      </c>
      <c r="E133" s="16">
        <f>9479007-66000</f>
        <v>9413007</v>
      </c>
      <c r="F133" s="16">
        <v>0</v>
      </c>
      <c r="G133" s="23"/>
    </row>
    <row r="134" spans="2:7" x14ac:dyDescent="0.25">
      <c r="B134" s="4"/>
      <c r="C134" s="5" t="s">
        <v>51</v>
      </c>
      <c r="D134" s="6">
        <f>SUM(D132:D133)</f>
        <v>11178581</v>
      </c>
      <c r="E134" s="6">
        <f>SUM(E132:E133)</f>
        <v>11178581</v>
      </c>
      <c r="F134" s="1">
        <f>SUM(F132:F133)</f>
        <v>0</v>
      </c>
      <c r="G134" s="23"/>
    </row>
    <row r="135" spans="2:7" x14ac:dyDescent="0.25">
      <c r="B135" s="17" t="s">
        <v>156</v>
      </c>
      <c r="C135" s="17" t="s">
        <v>32</v>
      </c>
      <c r="D135" s="16">
        <f t="shared" si="1"/>
        <v>3643748</v>
      </c>
      <c r="E135" s="16">
        <f>3838248-194500</f>
        <v>3643748</v>
      </c>
      <c r="F135" s="16">
        <v>0</v>
      </c>
      <c r="G135" s="23"/>
    </row>
    <row r="136" spans="2:7" x14ac:dyDescent="0.25">
      <c r="B136" s="4"/>
      <c r="C136" s="5" t="s">
        <v>12</v>
      </c>
      <c r="D136" s="6">
        <f>SUM(D135)</f>
        <v>3643748</v>
      </c>
      <c r="E136" s="6">
        <f>SUM(E135)</f>
        <v>3643748</v>
      </c>
      <c r="F136" s="1">
        <f>SUM(F135)</f>
        <v>0</v>
      </c>
      <c r="G136" s="23"/>
    </row>
    <row r="137" spans="2:7" x14ac:dyDescent="0.25">
      <c r="B137" s="17" t="s">
        <v>157</v>
      </c>
      <c r="C137" s="17" t="s">
        <v>13</v>
      </c>
      <c r="D137" s="16">
        <f t="shared" si="1"/>
        <v>966000</v>
      </c>
      <c r="E137" s="16">
        <v>966000</v>
      </c>
      <c r="F137" s="16">
        <v>0</v>
      </c>
      <c r="G137" s="23"/>
    </row>
    <row r="138" spans="2:7" x14ac:dyDescent="0.25">
      <c r="B138" s="17" t="s">
        <v>158</v>
      </c>
      <c r="C138" s="17" t="s">
        <v>13</v>
      </c>
      <c r="D138" s="16">
        <f t="shared" si="1"/>
        <v>2992000</v>
      </c>
      <c r="E138" s="16">
        <v>2992000</v>
      </c>
      <c r="F138" s="16">
        <v>0</v>
      </c>
      <c r="G138" s="23"/>
    </row>
    <row r="139" spans="2:7" x14ac:dyDescent="0.25">
      <c r="B139" s="17" t="s">
        <v>159</v>
      </c>
      <c r="C139" s="17" t="s">
        <v>13</v>
      </c>
      <c r="D139" s="16">
        <f t="shared" si="1"/>
        <v>4027931.3200000003</v>
      </c>
      <c r="E139" s="16">
        <v>4027931.3200000003</v>
      </c>
      <c r="F139" s="16">
        <v>0</v>
      </c>
      <c r="G139" s="23"/>
    </row>
    <row r="140" spans="2:7" x14ac:dyDescent="0.25">
      <c r="B140" s="17" t="s">
        <v>160</v>
      </c>
      <c r="C140" s="17" t="s">
        <v>13</v>
      </c>
      <c r="D140" s="16">
        <f t="shared" si="1"/>
        <v>4217733</v>
      </c>
      <c r="E140" s="16">
        <v>4217733</v>
      </c>
      <c r="F140" s="16">
        <v>0</v>
      </c>
      <c r="G140" s="23"/>
    </row>
    <row r="141" spans="2:7" x14ac:dyDescent="0.25">
      <c r="B141" s="17" t="s">
        <v>161</v>
      </c>
      <c r="C141" s="17" t="s">
        <v>13</v>
      </c>
      <c r="D141" s="16">
        <f t="shared" si="1"/>
        <v>2002148</v>
      </c>
      <c r="E141" s="16">
        <v>2002148</v>
      </c>
      <c r="F141" s="16">
        <v>0</v>
      </c>
      <c r="G141" s="23"/>
    </row>
    <row r="142" spans="2:7" x14ac:dyDescent="0.25">
      <c r="B142" s="17" t="s">
        <v>162</v>
      </c>
      <c r="C142" s="17" t="s">
        <v>13</v>
      </c>
      <c r="D142" s="16">
        <f t="shared" si="1"/>
        <v>3535000</v>
      </c>
      <c r="E142" s="16">
        <v>3535000</v>
      </c>
      <c r="F142" s="16">
        <v>0</v>
      </c>
      <c r="G142" s="23"/>
    </row>
    <row r="143" spans="2:7" ht="13.5" customHeight="1" x14ac:dyDescent="0.25">
      <c r="B143" s="17" t="s">
        <v>163</v>
      </c>
      <c r="C143" s="17" t="s">
        <v>13</v>
      </c>
      <c r="D143" s="16">
        <f t="shared" si="1"/>
        <v>6261346.5899999999</v>
      </c>
      <c r="E143" s="16">
        <v>6261346.5899999999</v>
      </c>
      <c r="F143" s="16">
        <v>0</v>
      </c>
      <c r="G143" s="23"/>
    </row>
    <row r="144" spans="2:7" ht="13.5" customHeight="1" x14ac:dyDescent="0.25">
      <c r="B144" s="17" t="s">
        <v>164</v>
      </c>
      <c r="C144" s="17" t="s">
        <v>13</v>
      </c>
      <c r="D144" s="16">
        <f t="shared" ref="D144:D156" si="2">E144+F144</f>
        <v>14862000</v>
      </c>
      <c r="E144" s="16">
        <v>14862000</v>
      </c>
      <c r="F144" s="16">
        <v>0</v>
      </c>
      <c r="G144" s="23"/>
    </row>
    <row r="145" spans="2:7" ht="13.5" customHeight="1" x14ac:dyDescent="0.25">
      <c r="B145" s="17" t="s">
        <v>165</v>
      </c>
      <c r="C145" s="17" t="s">
        <v>13</v>
      </c>
      <c r="D145" s="16">
        <f t="shared" si="2"/>
        <v>10608000</v>
      </c>
      <c r="E145" s="16">
        <v>10608000</v>
      </c>
      <c r="F145" s="16">
        <v>0</v>
      </c>
      <c r="G145" s="23"/>
    </row>
    <row r="146" spans="2:7" ht="13.5" customHeight="1" x14ac:dyDescent="0.25">
      <c r="B146" s="17" t="s">
        <v>166</v>
      </c>
      <c r="C146" s="17" t="s">
        <v>13</v>
      </c>
      <c r="D146" s="16">
        <f t="shared" si="2"/>
        <v>10664000</v>
      </c>
      <c r="E146" s="16">
        <v>10664000</v>
      </c>
      <c r="F146" s="16">
        <v>0</v>
      </c>
      <c r="G146" s="23"/>
    </row>
    <row r="147" spans="2:7" x14ac:dyDescent="0.25">
      <c r="B147" s="17" t="s">
        <v>167</v>
      </c>
      <c r="C147" s="17" t="s">
        <v>13</v>
      </c>
      <c r="D147" s="16">
        <f t="shared" si="2"/>
        <v>88008335</v>
      </c>
      <c r="E147" s="16">
        <v>88008335</v>
      </c>
      <c r="F147" s="16">
        <v>0</v>
      </c>
      <c r="G147" s="23"/>
    </row>
    <row r="148" spans="2:7" x14ac:dyDescent="0.25">
      <c r="B148" s="17" t="s">
        <v>168</v>
      </c>
      <c r="C148" s="17" t="s">
        <v>13</v>
      </c>
      <c r="D148" s="16">
        <f t="shared" si="2"/>
        <v>504043208.07999998</v>
      </c>
      <c r="E148" s="16">
        <f>493098968-355759.92</f>
        <v>492743208.07999998</v>
      </c>
      <c r="F148" s="16">
        <v>11300000</v>
      </c>
      <c r="G148" s="23"/>
    </row>
    <row r="149" spans="2:7" x14ac:dyDescent="0.25">
      <c r="B149" s="4"/>
      <c r="C149" s="5" t="s">
        <v>14</v>
      </c>
      <c r="D149" s="6">
        <f>SUM(D137:D148)</f>
        <v>652187701.99000001</v>
      </c>
      <c r="E149" s="6">
        <f>SUM(E137:E148)</f>
        <v>640887701.99000001</v>
      </c>
      <c r="F149" s="1">
        <f>SUM(F137:F148)</f>
        <v>11300000</v>
      </c>
      <c r="G149" s="23"/>
    </row>
    <row r="150" spans="2:7" x14ac:dyDescent="0.25">
      <c r="B150" s="17" t="s">
        <v>169</v>
      </c>
      <c r="C150" s="17" t="s">
        <v>15</v>
      </c>
      <c r="D150" s="16">
        <f t="shared" si="2"/>
        <v>9143179.9600000009</v>
      </c>
      <c r="E150" s="16">
        <v>9143179.9600000009</v>
      </c>
      <c r="F150" s="16">
        <v>0</v>
      </c>
      <c r="G150" s="23"/>
    </row>
    <row r="151" spans="2:7" x14ac:dyDescent="0.25">
      <c r="B151" s="17" t="s">
        <v>170</v>
      </c>
      <c r="C151" s="17" t="s">
        <v>15</v>
      </c>
      <c r="D151" s="16">
        <f t="shared" si="2"/>
        <v>132487000</v>
      </c>
      <c r="E151" s="16">
        <v>132487000</v>
      </c>
      <c r="F151" s="16">
        <v>0</v>
      </c>
      <c r="G151" s="23"/>
    </row>
    <row r="152" spans="2:7" x14ac:dyDescent="0.25">
      <c r="B152" s="17" t="s">
        <v>171</v>
      </c>
      <c r="C152" s="17" t="s">
        <v>15</v>
      </c>
      <c r="D152" s="16">
        <f t="shared" si="2"/>
        <v>254175000</v>
      </c>
      <c r="E152" s="16">
        <v>254175000</v>
      </c>
      <c r="F152" s="16">
        <v>0</v>
      </c>
      <c r="G152" s="23"/>
    </row>
    <row r="153" spans="2:7" x14ac:dyDescent="0.25">
      <c r="B153" s="17" t="s">
        <v>172</v>
      </c>
      <c r="C153" s="17" t="s">
        <v>15</v>
      </c>
      <c r="D153" s="16">
        <f t="shared" si="2"/>
        <v>90119000</v>
      </c>
      <c r="E153" s="16">
        <v>90119000</v>
      </c>
      <c r="F153" s="16">
        <v>0</v>
      </c>
      <c r="G153" s="23"/>
    </row>
    <row r="154" spans="2:7" x14ac:dyDescent="0.25">
      <c r="B154" s="17" t="s">
        <v>174</v>
      </c>
      <c r="C154" s="17" t="s">
        <v>15</v>
      </c>
      <c r="D154" s="16">
        <f t="shared" si="2"/>
        <v>11662000</v>
      </c>
      <c r="E154" s="16">
        <v>11662000</v>
      </c>
      <c r="F154" s="16">
        <v>0</v>
      </c>
      <c r="G154" s="23"/>
    </row>
    <row r="155" spans="2:7" x14ac:dyDescent="0.25">
      <c r="B155" s="17" t="s">
        <v>173</v>
      </c>
      <c r="C155" s="17" t="s">
        <v>15</v>
      </c>
      <c r="D155" s="16">
        <f t="shared" si="2"/>
        <v>39869927</v>
      </c>
      <c r="E155" s="16">
        <v>39869927</v>
      </c>
      <c r="F155" s="16">
        <v>0</v>
      </c>
      <c r="G155" s="23"/>
    </row>
    <row r="156" spans="2:7" x14ac:dyDescent="0.25">
      <c r="B156" s="17" t="s">
        <v>175</v>
      </c>
      <c r="C156" s="17" t="s">
        <v>15</v>
      </c>
      <c r="D156" s="16">
        <f t="shared" si="2"/>
        <v>310261197</v>
      </c>
      <c r="E156" s="16">
        <f>292030197-407000-70000</f>
        <v>291553197</v>
      </c>
      <c r="F156" s="16">
        <v>18708000</v>
      </c>
      <c r="G156" s="23"/>
    </row>
    <row r="157" spans="2:7" ht="15.75" thickBot="1" x14ac:dyDescent="0.3">
      <c r="B157" s="8"/>
      <c r="C157" s="9" t="s">
        <v>52</v>
      </c>
      <c r="D157" s="10">
        <f>SUM(D150:D156)</f>
        <v>847717303.96000004</v>
      </c>
      <c r="E157" s="10">
        <f>SUM(E150:E156)</f>
        <v>829009303.96000004</v>
      </c>
      <c r="F157" s="3">
        <f>SUM(F150:F156)</f>
        <v>18708000</v>
      </c>
      <c r="G157" s="23"/>
    </row>
  </sheetData>
  <pageMargins left="0.70866141732283472" right="0.70866141732283472" top="0.78740157480314965" bottom="0.78740157480314965" header="0.31496062992125984" footer="0.31496062992125984"/>
  <pageSetup paperSize="9" scale="27" fitToHeight="3" orientation="portrait" r:id="rId1"/>
  <rowBreaks count="1" manualBreakCount="1">
    <brk id="8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Macháčková Ivana</dc:creator>
  <cp:lastModifiedBy>Macháčková Ivana</cp:lastModifiedBy>
  <cp:lastPrinted>2020-01-27T11:48:37Z</cp:lastPrinted>
  <dcterms:created xsi:type="dcterms:W3CDTF">2019-01-29T11:18:19Z</dcterms:created>
  <dcterms:modified xsi:type="dcterms:W3CDTF">2021-02-02T13:40:31Z</dcterms:modified>
</cp:coreProperties>
</file>