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defaultThemeVersion="124226"/>
  <xr:revisionPtr revIDLastSave="0" documentId="13_ncr:1_{4691736F-C511-4B57-A82C-06147C79C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alizační tým_ZoR" sheetId="6" r:id="rId1"/>
    <sheet name="Fond pracovni doby" sheetId="7" state="hidden" r:id="rId2"/>
  </sheets>
  <externalReferences>
    <externalReference r:id="rId3"/>
  </externalReferences>
  <definedNames>
    <definedName name="_xlnm._FilterDatabase" localSheetId="0" hidden="1">'Realizační tým_ZoR'!$A$7:$P$109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6" l="1"/>
  <c r="L8" i="6" l="1"/>
  <c r="K8" i="6"/>
  <c r="F8" i="6" s="1"/>
  <c r="G8" i="6" l="1"/>
  <c r="M8" i="6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K12" i="6" l="1"/>
  <c r="L91" i="6"/>
  <c r="L92" i="6"/>
  <c r="K91" i="6"/>
  <c r="K95" i="6"/>
  <c r="M95" i="6" s="1"/>
  <c r="L69" i="6"/>
  <c r="L73" i="6"/>
  <c r="K68" i="6"/>
  <c r="K72" i="6"/>
  <c r="M72" i="6" s="1"/>
  <c r="K76" i="6"/>
  <c r="M76" i="6" s="1"/>
  <c r="L54" i="6"/>
  <c r="K54" i="6"/>
  <c r="L94" i="6"/>
  <c r="K82" i="6"/>
  <c r="L75" i="6"/>
  <c r="K74" i="6"/>
  <c r="K52" i="6"/>
  <c r="K94" i="6"/>
  <c r="M94" i="6" s="1"/>
  <c r="L72" i="6"/>
  <c r="L76" i="6"/>
  <c r="K75" i="6"/>
  <c r="K53" i="6"/>
  <c r="L93" i="6"/>
  <c r="K92" i="6"/>
  <c r="M92" i="6" s="1"/>
  <c r="L82" i="6"/>
  <c r="L70" i="6"/>
  <c r="L74" i="6"/>
  <c r="K69" i="6"/>
  <c r="M69" i="6" s="1"/>
  <c r="K73" i="6"/>
  <c r="L51" i="6"/>
  <c r="K51" i="6"/>
  <c r="K93" i="6"/>
  <c r="M93" i="6" s="1"/>
  <c r="L71" i="6"/>
  <c r="K70" i="6"/>
  <c r="M70" i="6" s="1"/>
  <c r="L52" i="6"/>
  <c r="L95" i="6"/>
  <c r="L68" i="6"/>
  <c r="K71" i="6"/>
  <c r="M71" i="6" s="1"/>
  <c r="L53" i="6"/>
  <c r="K37" i="6"/>
  <c r="G37" i="6" s="1"/>
  <c r="L37" i="6"/>
  <c r="L35" i="6"/>
  <c r="K34" i="6"/>
  <c r="G34" i="6" s="1"/>
  <c r="K36" i="6"/>
  <c r="G36" i="6" s="1"/>
  <c r="L34" i="6"/>
  <c r="L36" i="6"/>
  <c r="K35" i="6"/>
  <c r="G35" i="6" s="1"/>
  <c r="K15" i="6"/>
  <c r="L15" i="6"/>
  <c r="K22" i="6"/>
  <c r="K24" i="6"/>
  <c r="K26" i="6"/>
  <c r="G26" i="6" s="1"/>
  <c r="K28" i="6"/>
  <c r="K30" i="6"/>
  <c r="G30" i="6" s="1"/>
  <c r="K32" i="6"/>
  <c r="G32" i="6" s="1"/>
  <c r="K38" i="6"/>
  <c r="K40" i="6"/>
  <c r="K42" i="6"/>
  <c r="K44" i="6"/>
  <c r="G44" i="6" s="1"/>
  <c r="K46" i="6"/>
  <c r="G46" i="6" s="1"/>
  <c r="K48" i="6"/>
  <c r="G48" i="6" s="1"/>
  <c r="K50" i="6"/>
  <c r="K56" i="6"/>
  <c r="G56" i="6" s="1"/>
  <c r="K58" i="6"/>
  <c r="K60" i="6"/>
  <c r="G60" i="6" s="1"/>
  <c r="K62" i="6"/>
  <c r="K64" i="6"/>
  <c r="G64" i="6" s="1"/>
  <c r="K66" i="6"/>
  <c r="G66" i="6" s="1"/>
  <c r="K77" i="6"/>
  <c r="K79" i="6"/>
  <c r="K81" i="6"/>
  <c r="K84" i="6"/>
  <c r="K86" i="6"/>
  <c r="K88" i="6"/>
  <c r="K90" i="6"/>
  <c r="K97" i="6"/>
  <c r="K99" i="6"/>
  <c r="K101" i="6"/>
  <c r="K103" i="6"/>
  <c r="K105" i="6"/>
  <c r="K107" i="6"/>
  <c r="L62" i="6"/>
  <c r="L77" i="6"/>
  <c r="K21" i="6"/>
  <c r="K23" i="6"/>
  <c r="K25" i="6"/>
  <c r="K27" i="6"/>
  <c r="G27" i="6" s="1"/>
  <c r="K29" i="6"/>
  <c r="G29" i="6" s="1"/>
  <c r="K31" i="6"/>
  <c r="G31" i="6" s="1"/>
  <c r="K33" i="6"/>
  <c r="K39" i="6"/>
  <c r="G39" i="6" s="1"/>
  <c r="K41" i="6"/>
  <c r="K43" i="6"/>
  <c r="G43" i="6" s="1"/>
  <c r="K45" i="6"/>
  <c r="K47" i="6"/>
  <c r="G47" i="6" s="1"/>
  <c r="K49" i="6"/>
  <c r="G49" i="6" s="1"/>
  <c r="K55" i="6"/>
  <c r="G55" i="6" s="1"/>
  <c r="K57" i="6"/>
  <c r="K59" i="6"/>
  <c r="K61" i="6"/>
  <c r="G61" i="6" s="1"/>
  <c r="K63" i="6"/>
  <c r="G63" i="6" s="1"/>
  <c r="K65" i="6"/>
  <c r="G65" i="6" s="1"/>
  <c r="K67" i="6"/>
  <c r="K78" i="6"/>
  <c r="K80" i="6"/>
  <c r="K83" i="6"/>
  <c r="K85" i="6"/>
  <c r="K87" i="6"/>
  <c r="K89" i="6"/>
  <c r="K96" i="6"/>
  <c r="K98" i="6"/>
  <c r="K100" i="6"/>
  <c r="K102" i="6"/>
  <c r="K104" i="6"/>
  <c r="G104" i="6" s="1"/>
  <c r="K106" i="6"/>
  <c r="K108" i="6"/>
  <c r="L21" i="6"/>
  <c r="L23" i="6"/>
  <c r="L25" i="6"/>
  <c r="L27" i="6"/>
  <c r="L29" i="6"/>
  <c r="L31" i="6"/>
  <c r="L33" i="6"/>
  <c r="L39" i="6"/>
  <c r="L41" i="6"/>
  <c r="L43" i="6"/>
  <c r="L45" i="6"/>
  <c r="L47" i="6"/>
  <c r="L49" i="6"/>
  <c r="L55" i="6"/>
  <c r="L57" i="6"/>
  <c r="L59" i="6"/>
  <c r="L61" i="6"/>
  <c r="L63" i="6"/>
  <c r="L65" i="6"/>
  <c r="L67" i="6"/>
  <c r="L78" i="6"/>
  <c r="L80" i="6"/>
  <c r="L83" i="6"/>
  <c r="L85" i="6"/>
  <c r="L87" i="6"/>
  <c r="L89" i="6"/>
  <c r="L96" i="6"/>
  <c r="L98" i="6"/>
  <c r="L100" i="6"/>
  <c r="L102" i="6"/>
  <c r="L104" i="6"/>
  <c r="L106" i="6"/>
  <c r="L108" i="6"/>
  <c r="L22" i="6"/>
  <c r="L24" i="6"/>
  <c r="L26" i="6"/>
  <c r="L28" i="6"/>
  <c r="L30" i="6"/>
  <c r="L32" i="6"/>
  <c r="L38" i="6"/>
  <c r="L40" i="6"/>
  <c r="L42" i="6"/>
  <c r="L44" i="6"/>
  <c r="L46" i="6"/>
  <c r="L48" i="6"/>
  <c r="L50" i="6"/>
  <c r="L56" i="6"/>
  <c r="L58" i="6"/>
  <c r="L60" i="6"/>
  <c r="L64" i="6"/>
  <c r="L66" i="6"/>
  <c r="L79" i="6"/>
  <c r="L88" i="6"/>
  <c r="L101" i="6"/>
  <c r="L84" i="6"/>
  <c r="L97" i="6"/>
  <c r="L105" i="6"/>
  <c r="L86" i="6"/>
  <c r="L99" i="6"/>
  <c r="L107" i="6"/>
  <c r="L81" i="6"/>
  <c r="L90" i="6"/>
  <c r="L103" i="6"/>
  <c r="F12" i="6"/>
  <c r="G12" i="6"/>
  <c r="K17" i="6"/>
  <c r="G17" i="6" s="1"/>
  <c r="L9" i="6"/>
  <c r="L13" i="6"/>
  <c r="L18" i="6"/>
  <c r="L10" i="6"/>
  <c r="L11" i="6"/>
  <c r="L16" i="6"/>
  <c r="L20" i="6"/>
  <c r="L19" i="6"/>
  <c r="L12" i="6"/>
  <c r="L17" i="6"/>
  <c r="L14" i="6"/>
  <c r="K11" i="6"/>
  <c r="G11" i="6" s="1"/>
  <c r="K19" i="6"/>
  <c r="M19" i="6" s="1"/>
  <c r="K14" i="6"/>
  <c r="K10" i="6"/>
  <c r="G10" i="6" s="1"/>
  <c r="K20" i="6"/>
  <c r="K16" i="6"/>
  <c r="G16" i="6" s="1"/>
  <c r="K18" i="6"/>
  <c r="G18" i="6" s="1"/>
  <c r="K13" i="6"/>
  <c r="G13" i="6" s="1"/>
  <c r="K9" i="6"/>
  <c r="G9" i="6" s="1"/>
  <c r="M12" i="6"/>
  <c r="G74" i="6" l="1"/>
  <c r="M74" i="6"/>
  <c r="M54" i="6"/>
  <c r="G54" i="6"/>
  <c r="G68" i="6"/>
  <c r="M68" i="6"/>
  <c r="G91" i="6"/>
  <c r="M91" i="6"/>
  <c r="G51" i="6"/>
  <c r="M51" i="6"/>
  <c r="G53" i="6"/>
  <c r="M53" i="6"/>
  <c r="M82" i="6"/>
  <c r="G82" i="6"/>
  <c r="G73" i="6"/>
  <c r="M73" i="6"/>
  <c r="G75" i="6"/>
  <c r="M75" i="6"/>
  <c r="G52" i="6"/>
  <c r="M52" i="6"/>
  <c r="M36" i="6"/>
  <c r="M37" i="6"/>
  <c r="G108" i="6"/>
  <c r="M108" i="6"/>
  <c r="F108" i="6"/>
  <c r="F78" i="6"/>
  <c r="M78" i="6"/>
  <c r="G78" i="6"/>
  <c r="F41" i="6"/>
  <c r="G41" i="6"/>
  <c r="M41" i="6"/>
  <c r="M105" i="6"/>
  <c r="G105" i="6"/>
  <c r="F105" i="6"/>
  <c r="F66" i="6"/>
  <c r="M66" i="6"/>
  <c r="M46" i="6"/>
  <c r="F46" i="6"/>
  <c r="M26" i="6"/>
  <c r="F26" i="6"/>
  <c r="M106" i="6"/>
  <c r="G106" i="6"/>
  <c r="F106" i="6"/>
  <c r="G98" i="6"/>
  <c r="M98" i="6"/>
  <c r="F98" i="6"/>
  <c r="F85" i="6"/>
  <c r="M85" i="6"/>
  <c r="G85" i="6"/>
  <c r="G67" i="6"/>
  <c r="F67" i="6"/>
  <c r="M67" i="6"/>
  <c r="G59" i="6"/>
  <c r="F59" i="6"/>
  <c r="M59" i="6"/>
  <c r="M47" i="6"/>
  <c r="F47" i="6"/>
  <c r="F39" i="6"/>
  <c r="M39" i="6"/>
  <c r="F27" i="6"/>
  <c r="M27" i="6"/>
  <c r="M103" i="6"/>
  <c r="F103" i="6"/>
  <c r="G103" i="6"/>
  <c r="F90" i="6"/>
  <c r="M90" i="6"/>
  <c r="G90" i="6"/>
  <c r="F81" i="6"/>
  <c r="G81" i="6"/>
  <c r="M81" i="6"/>
  <c r="F64" i="6"/>
  <c r="M64" i="6"/>
  <c r="F56" i="6"/>
  <c r="M56" i="6"/>
  <c r="M44" i="6"/>
  <c r="F44" i="6"/>
  <c r="F32" i="6"/>
  <c r="M32" i="6"/>
  <c r="F24" i="6"/>
  <c r="G24" i="6"/>
  <c r="M24" i="6"/>
  <c r="M15" i="6"/>
  <c r="G15" i="6"/>
  <c r="F15" i="6"/>
  <c r="F87" i="6"/>
  <c r="G87" i="6"/>
  <c r="M87" i="6"/>
  <c r="M49" i="6"/>
  <c r="F49" i="6"/>
  <c r="G21" i="6"/>
  <c r="M21" i="6"/>
  <c r="F21" i="6"/>
  <c r="F84" i="6"/>
  <c r="M84" i="6"/>
  <c r="G84" i="6"/>
  <c r="M104" i="6"/>
  <c r="F104" i="6"/>
  <c r="M96" i="6"/>
  <c r="F96" i="6"/>
  <c r="G96" i="6"/>
  <c r="G83" i="6"/>
  <c r="F83" i="6"/>
  <c r="M83" i="6"/>
  <c r="F65" i="6"/>
  <c r="M65" i="6"/>
  <c r="M57" i="6"/>
  <c r="F57" i="6"/>
  <c r="G57" i="6"/>
  <c r="G45" i="6"/>
  <c r="M45" i="6"/>
  <c r="F45" i="6"/>
  <c r="G33" i="6"/>
  <c r="M33" i="6"/>
  <c r="F33" i="6"/>
  <c r="G25" i="6"/>
  <c r="M25" i="6"/>
  <c r="F25" i="6"/>
  <c r="G101" i="6"/>
  <c r="M101" i="6"/>
  <c r="F101" i="6"/>
  <c r="F88" i="6"/>
  <c r="M88" i="6"/>
  <c r="G88" i="6"/>
  <c r="M79" i="6"/>
  <c r="F79" i="6"/>
  <c r="G79" i="6"/>
  <c r="G62" i="6"/>
  <c r="F62" i="6"/>
  <c r="M62" i="6"/>
  <c r="G50" i="6"/>
  <c r="M50" i="6"/>
  <c r="F50" i="6"/>
  <c r="G42" i="6"/>
  <c r="M42" i="6"/>
  <c r="F42" i="6"/>
  <c r="F30" i="6"/>
  <c r="M30" i="6"/>
  <c r="G22" i="6"/>
  <c r="M22" i="6"/>
  <c r="F22" i="6"/>
  <c r="M35" i="6"/>
  <c r="F100" i="6"/>
  <c r="G100" i="6"/>
  <c r="M100" i="6"/>
  <c r="M61" i="6"/>
  <c r="F61" i="6"/>
  <c r="F29" i="6"/>
  <c r="M29" i="6"/>
  <c r="M97" i="6"/>
  <c r="F97" i="6"/>
  <c r="G97" i="6"/>
  <c r="M58" i="6"/>
  <c r="G58" i="6"/>
  <c r="F58" i="6"/>
  <c r="G38" i="6"/>
  <c r="M38" i="6"/>
  <c r="F38" i="6"/>
  <c r="F102" i="6"/>
  <c r="G102" i="6"/>
  <c r="M102" i="6"/>
  <c r="F89" i="6"/>
  <c r="M89" i="6"/>
  <c r="G89" i="6"/>
  <c r="F80" i="6"/>
  <c r="M80" i="6"/>
  <c r="G80" i="6"/>
  <c r="M63" i="6"/>
  <c r="F63" i="6"/>
  <c r="F55" i="6"/>
  <c r="M55" i="6"/>
  <c r="F43" i="6"/>
  <c r="M43" i="6"/>
  <c r="M31" i="6"/>
  <c r="F31" i="6"/>
  <c r="G23" i="6"/>
  <c r="M23" i="6"/>
  <c r="F23" i="6"/>
  <c r="G107" i="6"/>
  <c r="M107" i="6"/>
  <c r="F107" i="6"/>
  <c r="G99" i="6"/>
  <c r="F99" i="6"/>
  <c r="M99" i="6"/>
  <c r="F86" i="6"/>
  <c r="G86" i="6"/>
  <c r="M86" i="6"/>
  <c r="F77" i="6"/>
  <c r="M77" i="6"/>
  <c r="G77" i="6"/>
  <c r="M60" i="6"/>
  <c r="M48" i="6"/>
  <c r="F48" i="6"/>
  <c r="G40" i="6"/>
  <c r="M40" i="6"/>
  <c r="F40" i="6"/>
  <c r="G28" i="6"/>
  <c r="F28" i="6"/>
  <c r="M28" i="6"/>
  <c r="M34" i="6"/>
  <c r="M11" i="6"/>
  <c r="M17" i="6"/>
  <c r="F14" i="6"/>
  <c r="G14" i="6"/>
  <c r="F19" i="6"/>
  <c r="G19" i="6"/>
  <c r="F20" i="6"/>
  <c r="G20" i="6"/>
  <c r="F17" i="6"/>
  <c r="M14" i="6"/>
  <c r="M13" i="6"/>
  <c r="F13" i="6"/>
  <c r="M18" i="6"/>
  <c r="F18" i="6"/>
  <c r="M20" i="6"/>
  <c r="M16" i="6"/>
  <c r="F16" i="6"/>
  <c r="M10" i="6"/>
  <c r="F10" i="6"/>
  <c r="M9" i="6"/>
  <c r="F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C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D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Vyplňte číslo položky rozpočtu dle IS KP14+.
Jedná se o položku rozpočtu, ze které je úvazek daného pracovníka hrazen.</t>
        </r>
      </text>
    </comment>
    <comment ref="E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F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souvisejících s projektem (nikoli pouze hrazených).</t>
        </r>
      </text>
    </comment>
    <comment ref="G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H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Vyplnění tohoto sloupce je relevantní pro pracovníky, kteří nemají v projektu dle PpŽP automaticky povolen úvazek 1,2 a zároveň jejich úvazek překračuje 1,0.
Vyberte z rolovacího menu - ANO/NE </t>
        </r>
      </text>
    </comment>
    <comment ref="I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V případě, že je v předchozím sloupci vyplněno ANO, vyberte z rolovacího menu hodnotu ANO-NA ZÁKLADĚ PPŽP nebo ANO-MÁ UDĚLENU VÝJIMKU nebo NE. 
V případě, že je v předchozím sloupci vyplněno NE, pole nevyplňujte.</t>
        </r>
      </text>
    </comment>
    <comment ref="J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Doplňte registrační čísla projektů, pokud je v předchozím sloupci vyplněno ANO.</t>
        </r>
      </text>
    </comment>
    <comment ref="K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L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M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Fond pracovní doby daného měsíce (v hod) vč. státních svátků se vypočte automaticky po doplnění sloupce R a S. VZOREC NEUPRAVUJTE A V PŘÍPADĚ PŘIDÁNÍ ŘÁDKŮ ZKOPÍRUJTE.
Slouží k rychlé kontrole se sloupcem K, zda není překročen povolený úvazek, pokud je povolen úvazek 1,2 a ve sloupci K je uveden celkový počet hodin.</t>
        </r>
      </text>
    </comment>
    <comment ref="N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sharedStrings.xml><?xml version="1.0" encoding="utf-8"?>
<sst xmlns="http://schemas.openxmlformats.org/spreadsheetml/2006/main" count="434" uniqueCount="44">
  <si>
    <t>Realizační tým</t>
  </si>
  <si>
    <t>Název projektu:</t>
  </si>
  <si>
    <t>Registrační číslo projektu:</t>
  </si>
  <si>
    <t>Název subjektu</t>
  </si>
  <si>
    <t>Vazba pracovní pozice na položku rozpočtu</t>
  </si>
  <si>
    <t>Čestné prohlášení příjemce:</t>
  </si>
  <si>
    <t>Datum</t>
  </si>
  <si>
    <t>Zařazení do týmu v rámci projektu</t>
  </si>
  <si>
    <t>Druh pracovně-právního vztahu</t>
  </si>
  <si>
    <t>1,2 násobek  fondu pracovní doby daného měsíce (v hod)</t>
  </si>
  <si>
    <t>Poř. číslo</t>
  </si>
  <si>
    <t>Vykazovaný měsíc</t>
  </si>
  <si>
    <t>Vykazovaný rok</t>
  </si>
  <si>
    <t>Je pracovník zařazen do odborného týmu v jiných projektech OP VVV u příjemce a partnerů projektu?</t>
  </si>
  <si>
    <t>Má pracovník v rámci jiného projektu OP VVV u příjemce a partnerů projektu jako člen odborného týmu povolen úvazek 1,2?</t>
  </si>
  <si>
    <t>Registrační čísla  jiných projektů OP VVV u příjemce a partnerů projektu, kde je pracovník členem odborného týmu a má povolený úvazek 1,2</t>
  </si>
  <si>
    <t>Fond pracovní doby daného měsíce (v hod) vč. státních svátků</t>
  </si>
  <si>
    <t>ID</t>
  </si>
  <si>
    <t>Rok</t>
  </si>
  <si>
    <t>Měsíc</t>
  </si>
  <si>
    <t>Fond pracovní doby vč. svátků</t>
  </si>
  <si>
    <t>Fond pracovní doby bez svátků</t>
  </si>
  <si>
    <t>Počet hodin souvisejících s projektem v režimu přímých výdajů</t>
  </si>
  <si>
    <t>Poznámka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</si>
  <si>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</si>
  <si>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Fond pracovní doby daného měsíce (v hod) bez státních svátků</t>
  </si>
  <si>
    <t>Podpis oprávněné osoby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</si>
  <si>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</si>
  <si>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V případě potřeby je možné do této tabulky přidávat řádky (nutno zkopírovat vzorce v šedivě podbarvených sloupcích O, P a Q).</t>
  </si>
  <si>
    <t>Jihočeská univerzita v Českých Budějovicích</t>
  </si>
  <si>
    <t>Odborný tým</t>
  </si>
  <si>
    <t>1.1.2.1.1.1.1.3</t>
  </si>
  <si>
    <t>1.1.2.1.1.2.1.6</t>
  </si>
  <si>
    <t>1.1.2.1.1.1.1.1</t>
  </si>
  <si>
    <t>1.1.2.1.1.2.1.7</t>
  </si>
  <si>
    <t>1.1.2.1.1.2.1.5</t>
  </si>
  <si>
    <t>1.1.2.1.1.2.1.1</t>
  </si>
  <si>
    <t>Pracovní smlouva</t>
  </si>
  <si>
    <t>1.1.2.1.1.2.1.8</t>
  </si>
  <si>
    <t>Administrativní tým</t>
  </si>
  <si>
    <t>DPP</t>
  </si>
  <si>
    <t>1.1.2.1.1.2.3.7</t>
  </si>
  <si>
    <t>1.1.2.1.1.2.3.5</t>
  </si>
  <si>
    <t>Příloha Zprávy o realizaci č.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</si>
</sst>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>
      <alignment wrapText="1"/>
    </xf>
    <xf numFmtId="2" fontId="8" fillId="0" borderId="2" xfId="0" applyNumberFormat="1" applyFont="1" applyBorder="1" applyAlignment="1">
      <alignment wrapText="1"/>
    </xf>
    <xf numFmtId="0" fontId="0" fillId="0" borderId="9" xfId="0" applyBorder="1"/>
    <xf numFmtId="0" fontId="0" fillId="2" borderId="2" xfId="0" applyFill="1" applyBorder="1"/>
    <xf numFmtId="0" fontId="8" fillId="0" borderId="2" xfId="0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2" fillId="0" borderId="0" xfId="1"/>
    <xf numFmtId="0" fontId="8" fillId="0" borderId="14" xfId="0" applyFont="1" applyBorder="1" applyAlignment="1">
      <alignment wrapText="1"/>
    </xf>
    <xf numFmtId="0" fontId="0" fillId="2" borderId="14" xfId="0" applyFill="1" applyBorder="1"/>
    <xf numFmtId="0" fontId="0" fillId="0" borderId="14" xfId="0" applyBorder="1"/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7" xfId="0" applyFont="1" applyBorder="1" applyAlignment="1"/>
    <xf numFmtId="0" fontId="8" fillId="3" borderId="14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0" borderId="24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14" fillId="0" borderId="23" xfId="0" applyFont="1" applyBorder="1" applyAlignment="1">
      <alignment wrapText="1"/>
    </xf>
    <xf numFmtId="0" fontId="0" fillId="2" borderId="4" xfId="0" applyFill="1" applyBorder="1"/>
    <xf numFmtId="0" fontId="15" fillId="0" borderId="2" xfId="0" applyFont="1" applyBorder="1" applyAlignment="1">
      <alignment wrapText="1"/>
    </xf>
    <xf numFmtId="0" fontId="15" fillId="3" borderId="12" xfId="0" applyFont="1" applyFill="1" applyBorder="1" applyAlignment="1">
      <alignment wrapText="1"/>
    </xf>
    <xf numFmtId="0" fontId="15" fillId="3" borderId="14" xfId="0" applyFont="1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49" fontId="16" fillId="5" borderId="2" xfId="0" applyNumberFormat="1" applyFont="1" applyFill="1" applyBorder="1"/>
    <xf numFmtId="49" fontId="16" fillId="5" borderId="28" xfId="0" applyNumberFormat="1" applyFont="1" applyFill="1" applyBorder="1"/>
    <xf numFmtId="49" fontId="16" fillId="3" borderId="2" xfId="0" applyNumberFormat="1" applyFont="1" applyFill="1" applyBorder="1"/>
    <xf numFmtId="0" fontId="17" fillId="0" borderId="1" xfId="0" applyFont="1" applyBorder="1" applyAlignment="1">
      <alignment wrapText="1"/>
    </xf>
    <xf numFmtId="0" fontId="17" fillId="3" borderId="12" xfId="0" applyFont="1" applyFill="1" applyBorder="1" applyAlignment="1">
      <alignment wrapText="1"/>
    </xf>
    <xf numFmtId="0" fontId="17" fillId="3" borderId="2" xfId="0" applyFont="1" applyFill="1" applyBorder="1" applyAlignment="1">
      <alignment wrapText="1"/>
    </xf>
    <xf numFmtId="0" fontId="18" fillId="3" borderId="23" xfId="0" applyFont="1" applyFill="1" applyBorder="1" applyAlignment="1">
      <alignment wrapText="1"/>
    </xf>
    <xf numFmtId="0" fontId="17" fillId="0" borderId="14" xfId="0" applyFont="1" applyBorder="1" applyAlignment="1">
      <alignment wrapText="1"/>
    </xf>
    <xf numFmtId="0" fontId="18" fillId="0" borderId="24" xfId="0" applyFont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9" fillId="2" borderId="2" xfId="0" applyFont="1" applyFill="1" applyBorder="1"/>
    <xf numFmtId="0" fontId="19" fillId="2" borderId="14" xfId="0" applyFont="1" applyFill="1" applyBorder="1"/>
    <xf numFmtId="0" fontId="19" fillId="0" borderId="0" xfId="0" applyFont="1"/>
    <xf numFmtId="0" fontId="17" fillId="0" borderId="2" xfId="0" applyFont="1" applyBorder="1" applyAlignment="1">
      <alignment wrapText="1"/>
    </xf>
    <xf numFmtId="0" fontId="19" fillId="0" borderId="14" xfId="0" applyFont="1" applyBorder="1"/>
    <xf numFmtId="0" fontId="19" fillId="0" borderId="9" xfId="0" applyFont="1" applyBorder="1"/>
    <xf numFmtId="0" fontId="17" fillId="0" borderId="13" xfId="0" applyFont="1" applyBorder="1" applyAlignment="1">
      <alignment wrapText="1"/>
    </xf>
    <xf numFmtId="0" fontId="17" fillId="3" borderId="14" xfId="0" applyFont="1" applyFill="1" applyBorder="1" applyAlignment="1">
      <alignment wrapText="1"/>
    </xf>
    <xf numFmtId="0" fontId="18" fillId="4" borderId="23" xfId="0" applyFont="1" applyFill="1" applyBorder="1"/>
    <xf numFmtId="0" fontId="18" fillId="4" borderId="24" xfId="0" applyFont="1" applyFill="1" applyBorder="1"/>
    <xf numFmtId="0" fontId="19" fillId="0" borderId="15" xfId="0" applyFont="1" applyBorder="1"/>
    <xf numFmtId="0" fontId="14" fillId="3" borderId="24" xfId="0" applyFont="1" applyFill="1" applyBorder="1" applyAlignment="1">
      <alignment wrapText="1"/>
    </xf>
    <xf numFmtId="0" fontId="0" fillId="3" borderId="2" xfId="0" applyFill="1" applyBorder="1"/>
    <xf numFmtId="0" fontId="0" fillId="3" borderId="9" xfId="0" applyFill="1" applyBorder="1"/>
    <xf numFmtId="0" fontId="0" fillId="3" borderId="0" xfId="0" applyFill="1"/>
    <xf numFmtId="0" fontId="8" fillId="3" borderId="12" xfId="0" applyFont="1" applyFill="1" applyBorder="1" applyAlignment="1">
      <alignment wrapText="1"/>
    </xf>
    <xf numFmtId="0" fontId="0" fillId="3" borderId="25" xfId="0" applyFill="1" applyBorder="1"/>
    <xf numFmtId="0" fontId="0" fillId="3" borderId="12" xfId="0" applyFill="1" applyBorder="1"/>
    <xf numFmtId="0" fontId="14" fillId="3" borderId="27" xfId="0" applyFont="1" applyFill="1" applyBorder="1" applyAlignment="1">
      <alignment wrapText="1"/>
    </xf>
    <xf numFmtId="49" fontId="16" fillId="3" borderId="28" xfId="0" applyNumberFormat="1" applyFont="1" applyFill="1" applyBorder="1"/>
    <xf numFmtId="49" fontId="14" fillId="3" borderId="24" xfId="0" applyNumberFormat="1" applyFont="1" applyFill="1" applyBorder="1" applyAlignment="1">
      <alignment wrapText="1"/>
    </xf>
    <xf numFmtId="0" fontId="18" fillId="3" borderId="24" xfId="0" applyFont="1" applyFill="1" applyBorder="1" applyAlignment="1">
      <alignment wrapText="1"/>
    </xf>
    <xf numFmtId="0" fontId="19" fillId="3" borderId="2" xfId="0" applyFont="1" applyFill="1" applyBorder="1"/>
    <xf numFmtId="0" fontId="19" fillId="3" borderId="12" xfId="0" applyFont="1" applyFill="1" applyBorder="1"/>
    <xf numFmtId="0" fontId="19" fillId="3" borderId="25" xfId="0" applyFont="1" applyFill="1" applyBorder="1"/>
    <xf numFmtId="0" fontId="19" fillId="3" borderId="0" xfId="0" applyFont="1" applyFill="1"/>
    <xf numFmtId="0" fontId="8" fillId="3" borderId="4" xfId="0" applyFont="1" applyFill="1" applyBorder="1" applyAlignment="1">
      <alignment wrapText="1"/>
    </xf>
    <xf numFmtId="0" fontId="0" fillId="3" borderId="4" xfId="0" applyFill="1" applyBorder="1"/>
    <xf numFmtId="0" fontId="0" fillId="3" borderId="26" xfId="0" applyFill="1" applyBorder="1"/>
    <xf numFmtId="0" fontId="8" fillId="0" borderId="0" xfId="0" applyFont="1" applyAlignment="1">
      <alignment horizontal="center"/>
    </xf>
    <xf numFmtId="0" fontId="17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366\4%20MZ\Realizacni%20tym%204%20MZ_JU_536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ční tým_ZoR"/>
      <sheetName val="Fond pracovni doby"/>
    </sheetNames>
    <sheetDataSet>
      <sheetData sheetId="0" refreshError="1"/>
      <sheetData sheetId="1" refreshError="1">
        <row r="2">
          <cell r="A2" t="str">
            <v>2015_1</v>
          </cell>
          <cell r="B2">
            <v>2015</v>
          </cell>
          <cell r="C2">
            <v>1</v>
          </cell>
          <cell r="D2">
            <v>176</v>
          </cell>
          <cell r="E2">
            <v>168</v>
          </cell>
        </row>
        <row r="3">
          <cell r="A3" t="str">
            <v>2015_2</v>
          </cell>
          <cell r="B3">
            <v>2015</v>
          </cell>
          <cell r="C3">
            <v>2</v>
          </cell>
          <cell r="D3">
            <v>160</v>
          </cell>
          <cell r="E3">
            <v>160</v>
          </cell>
        </row>
        <row r="4">
          <cell r="A4" t="str">
            <v>2015_3</v>
          </cell>
          <cell r="B4">
            <v>2015</v>
          </cell>
          <cell r="C4">
            <v>3</v>
          </cell>
          <cell r="D4">
            <v>176</v>
          </cell>
          <cell r="E4">
            <v>176</v>
          </cell>
        </row>
        <row r="5">
          <cell r="A5" t="str">
            <v>2015_4</v>
          </cell>
          <cell r="B5">
            <v>2015</v>
          </cell>
          <cell r="C5">
            <v>4</v>
          </cell>
          <cell r="D5">
            <v>176</v>
          </cell>
          <cell r="E5">
            <v>160</v>
          </cell>
        </row>
        <row r="6">
          <cell r="A6" t="str">
            <v>2015_5</v>
          </cell>
          <cell r="B6">
            <v>2015</v>
          </cell>
          <cell r="C6">
            <v>5</v>
          </cell>
          <cell r="D6">
            <v>168</v>
          </cell>
          <cell r="E6">
            <v>152</v>
          </cell>
        </row>
        <row r="7">
          <cell r="A7" t="str">
            <v>2015_6</v>
          </cell>
          <cell r="B7">
            <v>2015</v>
          </cell>
          <cell r="C7">
            <v>6</v>
          </cell>
          <cell r="D7">
            <v>176</v>
          </cell>
          <cell r="E7">
            <v>176</v>
          </cell>
        </row>
        <row r="8">
          <cell r="A8" t="str">
            <v>2015_7</v>
          </cell>
          <cell r="B8">
            <v>2015</v>
          </cell>
          <cell r="C8">
            <v>7</v>
          </cell>
          <cell r="D8">
            <v>184</v>
          </cell>
          <cell r="E8">
            <v>176</v>
          </cell>
        </row>
        <row r="9">
          <cell r="A9" t="str">
            <v>2015_8</v>
          </cell>
          <cell r="B9">
            <v>2015</v>
          </cell>
          <cell r="C9">
            <v>8</v>
          </cell>
          <cell r="D9">
            <v>168</v>
          </cell>
          <cell r="E9">
            <v>168</v>
          </cell>
        </row>
        <row r="10">
          <cell r="A10" t="str">
            <v>2015_9</v>
          </cell>
          <cell r="B10">
            <v>2015</v>
          </cell>
          <cell r="C10">
            <v>9</v>
          </cell>
          <cell r="D10">
            <v>176</v>
          </cell>
          <cell r="E10">
            <v>168</v>
          </cell>
        </row>
        <row r="11">
          <cell r="A11" t="str">
            <v>2015_10</v>
          </cell>
          <cell r="B11">
            <v>2015</v>
          </cell>
          <cell r="C11">
            <v>10</v>
          </cell>
          <cell r="D11">
            <v>176</v>
          </cell>
          <cell r="E11">
            <v>168</v>
          </cell>
        </row>
        <row r="12">
          <cell r="A12" t="str">
            <v>2015_11</v>
          </cell>
          <cell r="B12">
            <v>2015</v>
          </cell>
          <cell r="C12">
            <v>11</v>
          </cell>
          <cell r="D12">
            <v>168</v>
          </cell>
          <cell r="E12">
            <v>160</v>
          </cell>
        </row>
        <row r="13">
          <cell r="A13" t="str">
            <v>2015_12</v>
          </cell>
          <cell r="B13">
            <v>2015</v>
          </cell>
          <cell r="C13">
            <v>12</v>
          </cell>
          <cell r="D13">
            <v>184</v>
          </cell>
          <cell r="E13">
            <v>168</v>
          </cell>
        </row>
        <row r="14">
          <cell r="A14" t="str">
            <v>2016_1</v>
          </cell>
          <cell r="B14">
            <v>2016</v>
          </cell>
          <cell r="C14">
            <v>1</v>
          </cell>
          <cell r="D14">
            <v>168</v>
          </cell>
          <cell r="E14">
            <v>160</v>
          </cell>
        </row>
        <row r="15">
          <cell r="A15" t="str">
            <v>2016_2</v>
          </cell>
          <cell r="B15">
            <v>2016</v>
          </cell>
          <cell r="C15">
            <v>2</v>
          </cell>
          <cell r="D15">
            <v>168</v>
          </cell>
          <cell r="E15">
            <v>168</v>
          </cell>
        </row>
        <row r="16">
          <cell r="A16" t="str">
            <v>2016_3</v>
          </cell>
          <cell r="B16">
            <v>2016</v>
          </cell>
          <cell r="C16">
            <v>3</v>
          </cell>
          <cell r="D16">
            <v>184</v>
          </cell>
          <cell r="E16">
            <v>168</v>
          </cell>
        </row>
        <row r="17">
          <cell r="A17" t="str">
            <v>2016_4</v>
          </cell>
          <cell r="B17">
            <v>2016</v>
          </cell>
          <cell r="C17">
            <v>4</v>
          </cell>
          <cell r="D17">
            <v>168</v>
          </cell>
          <cell r="E17">
            <v>168</v>
          </cell>
        </row>
        <row r="18">
          <cell r="A18" t="str">
            <v>2016_5</v>
          </cell>
          <cell r="B18">
            <v>2016</v>
          </cell>
          <cell r="C18">
            <v>5</v>
          </cell>
          <cell r="D18">
            <v>176</v>
          </cell>
          <cell r="E18">
            <v>176</v>
          </cell>
        </row>
        <row r="19">
          <cell r="A19" t="str">
            <v>2016_6</v>
          </cell>
          <cell r="B19">
            <v>2016</v>
          </cell>
          <cell r="C19">
            <v>6</v>
          </cell>
          <cell r="D19">
            <v>176</v>
          </cell>
          <cell r="E19">
            <v>176</v>
          </cell>
        </row>
        <row r="20">
          <cell r="A20" t="str">
            <v>2016_7</v>
          </cell>
          <cell r="B20">
            <v>2016</v>
          </cell>
          <cell r="C20">
            <v>7</v>
          </cell>
          <cell r="D20">
            <v>168</v>
          </cell>
          <cell r="E20">
            <v>152</v>
          </cell>
        </row>
        <row r="21">
          <cell r="A21" t="str">
            <v>2016_8</v>
          </cell>
          <cell r="B21">
            <v>2016</v>
          </cell>
          <cell r="C21">
            <v>8</v>
          </cell>
          <cell r="D21">
            <v>184</v>
          </cell>
          <cell r="E21">
            <v>184</v>
          </cell>
        </row>
        <row r="22">
          <cell r="A22" t="str">
            <v>2016_9</v>
          </cell>
          <cell r="B22">
            <v>2016</v>
          </cell>
          <cell r="C22">
            <v>9</v>
          </cell>
          <cell r="D22">
            <v>176</v>
          </cell>
          <cell r="E22">
            <v>168</v>
          </cell>
        </row>
        <row r="23">
          <cell r="A23" t="str">
            <v>2016_10</v>
          </cell>
          <cell r="B23">
            <v>2016</v>
          </cell>
          <cell r="C23">
            <v>10</v>
          </cell>
          <cell r="D23">
            <v>168</v>
          </cell>
          <cell r="E23">
            <v>160</v>
          </cell>
        </row>
        <row r="24">
          <cell r="A24" t="str">
            <v>2016_11</v>
          </cell>
          <cell r="B24">
            <v>2016</v>
          </cell>
          <cell r="C24">
            <v>11</v>
          </cell>
          <cell r="D24">
            <v>176</v>
          </cell>
          <cell r="E24">
            <v>168</v>
          </cell>
        </row>
        <row r="25">
          <cell r="A25" t="str">
            <v>2016_12</v>
          </cell>
          <cell r="B25">
            <v>2016</v>
          </cell>
          <cell r="C25">
            <v>12</v>
          </cell>
          <cell r="D25">
            <v>176</v>
          </cell>
          <cell r="E25">
            <v>168</v>
          </cell>
        </row>
        <row r="26">
          <cell r="A26" t="str">
            <v>2017_1</v>
          </cell>
          <cell r="B26">
            <v>2017</v>
          </cell>
          <cell r="C26">
            <v>1</v>
          </cell>
          <cell r="D26">
            <v>176</v>
          </cell>
          <cell r="E26">
            <v>176</v>
          </cell>
        </row>
        <row r="27">
          <cell r="A27" t="str">
            <v>2017_2</v>
          </cell>
          <cell r="B27">
            <v>2017</v>
          </cell>
          <cell r="C27">
            <v>2</v>
          </cell>
          <cell r="D27">
            <v>160</v>
          </cell>
          <cell r="E27">
            <v>160</v>
          </cell>
        </row>
        <row r="28">
          <cell r="A28" t="str">
            <v>2017_3</v>
          </cell>
          <cell r="B28">
            <v>2017</v>
          </cell>
          <cell r="C28">
            <v>3</v>
          </cell>
          <cell r="D28">
            <v>184</v>
          </cell>
          <cell r="E28">
            <v>184</v>
          </cell>
        </row>
        <row r="29">
          <cell r="A29" t="str">
            <v>2017_4</v>
          </cell>
          <cell r="B29">
            <v>2017</v>
          </cell>
          <cell r="C29">
            <v>4</v>
          </cell>
          <cell r="D29">
            <v>160</v>
          </cell>
          <cell r="E29">
            <v>144</v>
          </cell>
        </row>
        <row r="30">
          <cell r="A30" t="str">
            <v>2017_5</v>
          </cell>
          <cell r="B30">
            <v>2017</v>
          </cell>
          <cell r="C30">
            <v>5</v>
          </cell>
          <cell r="D30">
            <v>184</v>
          </cell>
          <cell r="E30">
            <v>168</v>
          </cell>
        </row>
        <row r="31">
          <cell r="A31" t="str">
            <v>2017_6</v>
          </cell>
          <cell r="B31">
            <v>2017</v>
          </cell>
          <cell r="C31">
            <v>6</v>
          </cell>
          <cell r="D31">
            <v>176</v>
          </cell>
          <cell r="E31">
            <v>176</v>
          </cell>
        </row>
        <row r="32">
          <cell r="A32" t="str">
            <v>2017_7</v>
          </cell>
          <cell r="B32">
            <v>2017</v>
          </cell>
          <cell r="C32">
            <v>7</v>
          </cell>
          <cell r="D32">
            <v>168</v>
          </cell>
          <cell r="E32">
            <v>152</v>
          </cell>
        </row>
        <row r="33">
          <cell r="A33" t="str">
            <v>2017_8</v>
          </cell>
          <cell r="B33">
            <v>2017</v>
          </cell>
          <cell r="C33">
            <v>8</v>
          </cell>
          <cell r="D33">
            <v>184</v>
          </cell>
          <cell r="E33">
            <v>184</v>
          </cell>
        </row>
        <row r="34">
          <cell r="A34" t="str">
            <v>2017_9</v>
          </cell>
          <cell r="B34">
            <v>2017</v>
          </cell>
          <cell r="C34">
            <v>9</v>
          </cell>
          <cell r="D34">
            <v>168</v>
          </cell>
          <cell r="E34">
            <v>160</v>
          </cell>
        </row>
        <row r="35">
          <cell r="A35" t="str">
            <v>2017_10</v>
          </cell>
          <cell r="B35">
            <v>2017</v>
          </cell>
          <cell r="C35">
            <v>10</v>
          </cell>
          <cell r="D35">
            <v>176</v>
          </cell>
          <cell r="E35">
            <v>176</v>
          </cell>
        </row>
        <row r="36">
          <cell r="A36" t="str">
            <v>2017_11</v>
          </cell>
          <cell r="B36">
            <v>2017</v>
          </cell>
          <cell r="C36">
            <v>11</v>
          </cell>
          <cell r="D36">
            <v>176</v>
          </cell>
          <cell r="E36">
            <v>168</v>
          </cell>
        </row>
        <row r="37">
          <cell r="A37" t="str">
            <v>2017_12</v>
          </cell>
          <cell r="B37">
            <v>2017</v>
          </cell>
          <cell r="C37">
            <v>12</v>
          </cell>
          <cell r="D37">
            <v>168</v>
          </cell>
          <cell r="E37">
            <v>152</v>
          </cell>
        </row>
        <row r="38">
          <cell r="A38" t="str">
            <v>2018_1</v>
          </cell>
          <cell r="B38">
            <v>2018</v>
          </cell>
          <cell r="C38">
            <v>1</v>
          </cell>
          <cell r="D38">
            <v>184</v>
          </cell>
          <cell r="E38">
            <v>176</v>
          </cell>
        </row>
        <row r="39">
          <cell r="A39" t="str">
            <v>2018_2</v>
          </cell>
          <cell r="B39">
            <v>2018</v>
          </cell>
          <cell r="C39">
            <v>2</v>
          </cell>
          <cell r="D39">
            <v>160</v>
          </cell>
          <cell r="E39">
            <v>160</v>
          </cell>
        </row>
        <row r="40">
          <cell r="A40" t="str">
            <v>2018_3</v>
          </cell>
          <cell r="B40">
            <v>2018</v>
          </cell>
          <cell r="C40">
            <v>3</v>
          </cell>
          <cell r="D40">
            <v>176</v>
          </cell>
          <cell r="E40">
            <v>168</v>
          </cell>
        </row>
        <row r="41">
          <cell r="A41" t="str">
            <v>2018_4</v>
          </cell>
          <cell r="B41">
            <v>2018</v>
          </cell>
          <cell r="C41">
            <v>4</v>
          </cell>
          <cell r="D41">
            <v>168</v>
          </cell>
          <cell r="E41">
            <v>160</v>
          </cell>
        </row>
        <row r="42">
          <cell r="A42" t="str">
            <v>2018_5</v>
          </cell>
          <cell r="B42">
            <v>2018</v>
          </cell>
          <cell r="C42">
            <v>5</v>
          </cell>
          <cell r="D42">
            <v>184</v>
          </cell>
          <cell r="E42">
            <v>168</v>
          </cell>
        </row>
        <row r="43">
          <cell r="A43" t="str">
            <v>2018_6</v>
          </cell>
          <cell r="B43">
            <v>2018</v>
          </cell>
          <cell r="C43">
            <v>6</v>
          </cell>
          <cell r="D43">
            <v>168</v>
          </cell>
          <cell r="E43">
            <v>168</v>
          </cell>
        </row>
        <row r="44">
          <cell r="A44" t="str">
            <v>2018_7</v>
          </cell>
          <cell r="B44">
            <v>2018</v>
          </cell>
          <cell r="C44">
            <v>7</v>
          </cell>
          <cell r="D44">
            <v>176</v>
          </cell>
          <cell r="E44">
            <v>160</v>
          </cell>
        </row>
        <row r="45">
          <cell r="A45" t="str">
            <v>2018_8</v>
          </cell>
          <cell r="B45">
            <v>2018</v>
          </cell>
          <cell r="C45">
            <v>8</v>
          </cell>
          <cell r="D45">
            <v>184</v>
          </cell>
          <cell r="E45">
            <v>184</v>
          </cell>
        </row>
        <row r="46">
          <cell r="A46" t="str">
            <v>2018_9</v>
          </cell>
          <cell r="B46">
            <v>2018</v>
          </cell>
          <cell r="C46">
            <v>9</v>
          </cell>
          <cell r="D46">
            <v>160</v>
          </cell>
          <cell r="E46">
            <v>152</v>
          </cell>
        </row>
        <row r="47">
          <cell r="A47" t="str">
            <v>2018_10</v>
          </cell>
          <cell r="B47">
            <v>2018</v>
          </cell>
          <cell r="C47">
            <v>10</v>
          </cell>
          <cell r="D47">
            <v>184</v>
          </cell>
          <cell r="E47">
            <v>184</v>
          </cell>
        </row>
        <row r="48">
          <cell r="A48" t="str">
            <v>2018_11</v>
          </cell>
          <cell r="B48">
            <v>2018</v>
          </cell>
          <cell r="C48">
            <v>11</v>
          </cell>
          <cell r="D48">
            <v>176</v>
          </cell>
          <cell r="E48">
            <v>176</v>
          </cell>
        </row>
        <row r="49">
          <cell r="A49" t="str">
            <v>2018_12</v>
          </cell>
          <cell r="B49">
            <v>2018</v>
          </cell>
          <cell r="C49">
            <v>12</v>
          </cell>
          <cell r="D49">
            <v>168</v>
          </cell>
          <cell r="E49">
            <v>144</v>
          </cell>
        </row>
        <row r="50">
          <cell r="A50" t="str">
            <v>2019_1</v>
          </cell>
          <cell r="B50">
            <v>2019</v>
          </cell>
          <cell r="C50">
            <v>1</v>
          </cell>
          <cell r="D50">
            <v>184</v>
          </cell>
          <cell r="E50">
            <v>176</v>
          </cell>
        </row>
        <row r="51">
          <cell r="A51" t="str">
            <v>2019_2</v>
          </cell>
          <cell r="B51">
            <v>2019</v>
          </cell>
          <cell r="C51">
            <v>2</v>
          </cell>
          <cell r="D51">
            <v>160</v>
          </cell>
          <cell r="E51">
            <v>160</v>
          </cell>
        </row>
        <row r="52">
          <cell r="A52" t="str">
            <v>2019_3</v>
          </cell>
          <cell r="B52">
            <v>2019</v>
          </cell>
          <cell r="C52">
            <v>3</v>
          </cell>
          <cell r="D52">
            <v>168</v>
          </cell>
          <cell r="E52">
            <v>168</v>
          </cell>
        </row>
        <row r="53">
          <cell r="A53" t="str">
            <v>2019_4</v>
          </cell>
          <cell r="B53">
            <v>2019</v>
          </cell>
          <cell r="C53">
            <v>4</v>
          </cell>
          <cell r="D53">
            <v>176</v>
          </cell>
          <cell r="E53">
            <v>160</v>
          </cell>
        </row>
        <row r="54">
          <cell r="A54" t="str">
            <v>2019_5</v>
          </cell>
          <cell r="B54">
            <v>2019</v>
          </cell>
          <cell r="C54">
            <v>5</v>
          </cell>
          <cell r="D54">
            <v>184</v>
          </cell>
          <cell r="E54">
            <v>168</v>
          </cell>
        </row>
        <row r="55">
          <cell r="A55" t="str">
            <v>2019_6</v>
          </cell>
          <cell r="B55">
            <v>2019</v>
          </cell>
          <cell r="C55">
            <v>6</v>
          </cell>
          <cell r="D55">
            <v>160</v>
          </cell>
          <cell r="E55">
            <v>160</v>
          </cell>
        </row>
        <row r="56">
          <cell r="A56" t="str">
            <v>2019_7</v>
          </cell>
          <cell r="B56">
            <v>2019</v>
          </cell>
          <cell r="C56">
            <v>7</v>
          </cell>
          <cell r="D56">
            <v>184</v>
          </cell>
          <cell r="E56">
            <v>176</v>
          </cell>
        </row>
        <row r="57">
          <cell r="A57" t="str">
            <v>2019_8</v>
          </cell>
          <cell r="B57">
            <v>2019</v>
          </cell>
          <cell r="C57">
            <v>8</v>
          </cell>
          <cell r="D57">
            <v>176</v>
          </cell>
          <cell r="E57">
            <v>176</v>
          </cell>
        </row>
        <row r="58">
          <cell r="A58" t="str">
            <v>2019_9</v>
          </cell>
          <cell r="B58">
            <v>2019</v>
          </cell>
          <cell r="C58">
            <v>9</v>
          </cell>
          <cell r="D58">
            <v>168</v>
          </cell>
          <cell r="E58">
            <v>168</v>
          </cell>
        </row>
        <row r="59">
          <cell r="A59" t="str">
            <v>2019_10</v>
          </cell>
          <cell r="B59">
            <v>2019</v>
          </cell>
          <cell r="C59">
            <v>10</v>
          </cell>
          <cell r="D59">
            <v>184</v>
          </cell>
          <cell r="E59">
            <v>176</v>
          </cell>
        </row>
        <row r="60">
          <cell r="A60" t="str">
            <v>2019_11</v>
          </cell>
          <cell r="B60">
            <v>2019</v>
          </cell>
          <cell r="C60">
            <v>11</v>
          </cell>
          <cell r="D60">
            <v>168</v>
          </cell>
          <cell r="E60">
            <v>168</v>
          </cell>
        </row>
        <row r="61">
          <cell r="A61" t="str">
            <v>2019_12</v>
          </cell>
          <cell r="B61">
            <v>2019</v>
          </cell>
          <cell r="C61">
            <v>12</v>
          </cell>
          <cell r="D61">
            <v>176</v>
          </cell>
          <cell r="E61">
            <v>152</v>
          </cell>
        </row>
        <row r="62">
          <cell r="A62" t="str">
            <v>2020_1</v>
          </cell>
          <cell r="B62">
            <v>2020</v>
          </cell>
          <cell r="C62">
            <v>1</v>
          </cell>
          <cell r="D62">
            <v>184</v>
          </cell>
          <cell r="E62">
            <v>176</v>
          </cell>
        </row>
        <row r="63">
          <cell r="A63" t="str">
            <v>2020_2</v>
          </cell>
          <cell r="B63">
            <v>2020</v>
          </cell>
          <cell r="C63">
            <v>2</v>
          </cell>
          <cell r="D63">
            <v>160</v>
          </cell>
          <cell r="E63">
            <v>160</v>
          </cell>
        </row>
        <row r="64">
          <cell r="A64" t="str">
            <v>2020_3</v>
          </cell>
          <cell r="B64">
            <v>2020</v>
          </cell>
          <cell r="C64">
            <v>3</v>
          </cell>
          <cell r="D64">
            <v>176</v>
          </cell>
          <cell r="E64">
            <v>176</v>
          </cell>
        </row>
        <row r="65">
          <cell r="A65" t="str">
            <v>2020_4</v>
          </cell>
          <cell r="B65">
            <v>2020</v>
          </cell>
          <cell r="C65">
            <v>4</v>
          </cell>
          <cell r="D65">
            <v>176</v>
          </cell>
          <cell r="E65">
            <v>160</v>
          </cell>
        </row>
        <row r="66">
          <cell r="A66" t="str">
            <v>2020_5</v>
          </cell>
          <cell r="B66">
            <v>2020</v>
          </cell>
          <cell r="C66">
            <v>5</v>
          </cell>
          <cell r="D66">
            <v>168</v>
          </cell>
          <cell r="E66">
            <v>152</v>
          </cell>
        </row>
        <row r="67">
          <cell r="A67" t="str">
            <v>2020_6</v>
          </cell>
          <cell r="B67">
            <v>2020</v>
          </cell>
          <cell r="C67">
            <v>6</v>
          </cell>
          <cell r="D67">
            <v>176</v>
          </cell>
          <cell r="E67">
            <v>176</v>
          </cell>
        </row>
        <row r="68">
          <cell r="A68" t="str">
            <v>2020_7</v>
          </cell>
          <cell r="B68">
            <v>2020</v>
          </cell>
          <cell r="C68">
            <v>7</v>
          </cell>
          <cell r="D68">
            <v>184</v>
          </cell>
          <cell r="E68">
            <v>176</v>
          </cell>
        </row>
        <row r="69">
          <cell r="A69" t="str">
            <v>2020_8</v>
          </cell>
          <cell r="B69">
            <v>2020</v>
          </cell>
          <cell r="C69">
            <v>8</v>
          </cell>
          <cell r="D69">
            <v>168</v>
          </cell>
          <cell r="E69">
            <v>168</v>
          </cell>
        </row>
        <row r="70">
          <cell r="A70" t="str">
            <v>2020_9</v>
          </cell>
          <cell r="B70">
            <v>2020</v>
          </cell>
          <cell r="C70">
            <v>9</v>
          </cell>
          <cell r="D70">
            <v>176</v>
          </cell>
          <cell r="E70">
            <v>168</v>
          </cell>
        </row>
        <row r="71">
          <cell r="A71" t="str">
            <v>2020_10</v>
          </cell>
          <cell r="B71">
            <v>2020</v>
          </cell>
          <cell r="C71">
            <v>10</v>
          </cell>
          <cell r="D71">
            <v>176</v>
          </cell>
          <cell r="E71">
            <v>168</v>
          </cell>
        </row>
        <row r="72">
          <cell r="A72" t="str">
            <v>2020_11</v>
          </cell>
          <cell r="B72">
            <v>2020</v>
          </cell>
          <cell r="C72">
            <v>11</v>
          </cell>
          <cell r="D72">
            <v>168</v>
          </cell>
          <cell r="E72">
            <v>160</v>
          </cell>
        </row>
        <row r="73">
          <cell r="A73" t="str">
            <v>2020_12</v>
          </cell>
          <cell r="B73">
            <v>2020</v>
          </cell>
          <cell r="C73">
            <v>12</v>
          </cell>
          <cell r="D73">
            <v>184</v>
          </cell>
          <cell r="E73">
            <v>168</v>
          </cell>
        </row>
        <row r="74">
          <cell r="A74" t="str">
            <v>2021_1</v>
          </cell>
          <cell r="B74">
            <v>2021</v>
          </cell>
          <cell r="C74">
            <v>1</v>
          </cell>
          <cell r="D74">
            <v>168</v>
          </cell>
          <cell r="E74">
            <v>160</v>
          </cell>
        </row>
        <row r="75">
          <cell r="A75" t="str">
            <v>2021_2</v>
          </cell>
          <cell r="B75">
            <v>2021</v>
          </cell>
          <cell r="C75">
            <v>2</v>
          </cell>
          <cell r="D75">
            <v>160</v>
          </cell>
          <cell r="E75">
            <v>160</v>
          </cell>
        </row>
        <row r="76">
          <cell r="A76" t="str">
            <v>2021_3</v>
          </cell>
          <cell r="B76">
            <v>2021</v>
          </cell>
          <cell r="C76">
            <v>3</v>
          </cell>
          <cell r="D76">
            <v>184</v>
          </cell>
          <cell r="E76">
            <v>184</v>
          </cell>
        </row>
        <row r="77">
          <cell r="A77" t="str">
            <v>2021_4</v>
          </cell>
          <cell r="B77">
            <v>2021</v>
          </cell>
          <cell r="C77">
            <v>4</v>
          </cell>
          <cell r="D77">
            <v>176</v>
          </cell>
          <cell r="E77">
            <v>160</v>
          </cell>
        </row>
        <row r="78">
          <cell r="A78" t="str">
            <v>2021_5</v>
          </cell>
          <cell r="B78">
            <v>2021</v>
          </cell>
          <cell r="C78">
            <v>5</v>
          </cell>
          <cell r="D78">
            <v>168</v>
          </cell>
          <cell r="E78">
            <v>168</v>
          </cell>
        </row>
        <row r="79">
          <cell r="A79" t="str">
            <v>2021_6</v>
          </cell>
          <cell r="B79">
            <v>2021</v>
          </cell>
          <cell r="C79">
            <v>6</v>
          </cell>
          <cell r="D79">
            <v>176</v>
          </cell>
          <cell r="E79">
            <v>176</v>
          </cell>
        </row>
        <row r="80">
          <cell r="A80" t="str">
            <v>2021_7</v>
          </cell>
          <cell r="B80">
            <v>2021</v>
          </cell>
          <cell r="C80">
            <v>7</v>
          </cell>
          <cell r="D80">
            <v>176</v>
          </cell>
          <cell r="E80">
            <v>160</v>
          </cell>
        </row>
        <row r="81">
          <cell r="A81" t="str">
            <v>2021_8</v>
          </cell>
          <cell r="B81">
            <v>2021</v>
          </cell>
          <cell r="C81">
            <v>8</v>
          </cell>
          <cell r="D81">
            <v>176</v>
          </cell>
          <cell r="E81">
            <v>176</v>
          </cell>
        </row>
        <row r="82">
          <cell r="A82" t="str">
            <v>2021_9</v>
          </cell>
          <cell r="B82">
            <v>2021</v>
          </cell>
          <cell r="C82">
            <v>9</v>
          </cell>
          <cell r="D82">
            <v>176</v>
          </cell>
          <cell r="E82">
            <v>168</v>
          </cell>
        </row>
        <row r="83">
          <cell r="A83" t="str">
            <v>2021_10</v>
          </cell>
          <cell r="B83">
            <v>2021</v>
          </cell>
          <cell r="C83">
            <v>10</v>
          </cell>
          <cell r="D83">
            <v>168</v>
          </cell>
          <cell r="E83">
            <v>160</v>
          </cell>
        </row>
        <row r="84">
          <cell r="A84" t="str">
            <v>2021_11</v>
          </cell>
          <cell r="B84">
            <v>2021</v>
          </cell>
          <cell r="C84">
            <v>11</v>
          </cell>
          <cell r="D84">
            <v>176</v>
          </cell>
          <cell r="E84">
            <v>168</v>
          </cell>
        </row>
        <row r="85">
          <cell r="A85" t="str">
            <v>2021_12</v>
          </cell>
          <cell r="B85">
            <v>2021</v>
          </cell>
          <cell r="C85">
            <v>12</v>
          </cell>
          <cell r="D85">
            <v>184</v>
          </cell>
          <cell r="E85">
            <v>176</v>
          </cell>
        </row>
        <row r="86">
          <cell r="A86" t="str">
            <v>2022_1</v>
          </cell>
          <cell r="B86">
            <v>2022</v>
          </cell>
          <cell r="C86">
            <v>1</v>
          </cell>
          <cell r="D86">
            <v>168</v>
          </cell>
          <cell r="E86">
            <v>168</v>
          </cell>
        </row>
        <row r="87">
          <cell r="A87" t="str">
            <v>2022_2</v>
          </cell>
          <cell r="B87">
            <v>2022</v>
          </cell>
          <cell r="C87">
            <v>2</v>
          </cell>
          <cell r="D87">
            <v>160</v>
          </cell>
          <cell r="E87">
            <v>160</v>
          </cell>
        </row>
        <row r="88">
          <cell r="A88" t="str">
            <v>2022_3</v>
          </cell>
          <cell r="B88">
            <v>2022</v>
          </cell>
          <cell r="C88">
            <v>3</v>
          </cell>
          <cell r="D88">
            <v>184</v>
          </cell>
          <cell r="E88">
            <v>184</v>
          </cell>
        </row>
        <row r="89">
          <cell r="A89" t="str">
            <v>2022_4</v>
          </cell>
          <cell r="B89">
            <v>2022</v>
          </cell>
          <cell r="C89">
            <v>4</v>
          </cell>
          <cell r="D89">
            <v>168</v>
          </cell>
          <cell r="E89">
            <v>152</v>
          </cell>
        </row>
        <row r="90">
          <cell r="A90" t="str">
            <v>2022_5</v>
          </cell>
          <cell r="B90">
            <v>2022</v>
          </cell>
          <cell r="C90">
            <v>5</v>
          </cell>
          <cell r="D90">
            <v>176</v>
          </cell>
          <cell r="E90">
            <v>176</v>
          </cell>
        </row>
        <row r="91">
          <cell r="A91" t="str">
            <v>2022_6</v>
          </cell>
          <cell r="B91">
            <v>2022</v>
          </cell>
          <cell r="C91">
            <v>6</v>
          </cell>
          <cell r="D91">
            <v>176</v>
          </cell>
          <cell r="E91">
            <v>176</v>
          </cell>
        </row>
        <row r="92">
          <cell r="A92" t="str">
            <v>2022_7</v>
          </cell>
          <cell r="B92">
            <v>2022</v>
          </cell>
          <cell r="C92">
            <v>7</v>
          </cell>
          <cell r="D92">
            <v>168</v>
          </cell>
          <cell r="E92">
            <v>152</v>
          </cell>
        </row>
        <row r="93">
          <cell r="A93" t="str">
            <v>2022_8</v>
          </cell>
          <cell r="B93">
            <v>2022</v>
          </cell>
          <cell r="C93">
            <v>8</v>
          </cell>
          <cell r="D93">
            <v>184</v>
          </cell>
          <cell r="E93">
            <v>184</v>
          </cell>
        </row>
        <row r="94">
          <cell r="A94" t="str">
            <v>2022_9</v>
          </cell>
          <cell r="B94">
            <v>2022</v>
          </cell>
          <cell r="C94">
            <v>9</v>
          </cell>
          <cell r="D94">
            <v>176</v>
          </cell>
          <cell r="E94">
            <v>168</v>
          </cell>
        </row>
        <row r="95">
          <cell r="A95" t="str">
            <v>2022_10</v>
          </cell>
          <cell r="B95">
            <v>2022</v>
          </cell>
          <cell r="C95">
            <v>10</v>
          </cell>
          <cell r="D95">
            <v>168</v>
          </cell>
          <cell r="E95">
            <v>160</v>
          </cell>
        </row>
        <row r="96">
          <cell r="A96" t="str">
            <v>2022_11</v>
          </cell>
          <cell r="B96">
            <v>2022</v>
          </cell>
          <cell r="C96">
            <v>11</v>
          </cell>
          <cell r="D96">
            <v>176</v>
          </cell>
          <cell r="E96">
            <v>168</v>
          </cell>
        </row>
        <row r="97">
          <cell r="A97" t="str">
            <v>2022_12</v>
          </cell>
          <cell r="B97">
            <v>2022</v>
          </cell>
          <cell r="C97">
            <v>12</v>
          </cell>
          <cell r="D97">
            <v>176</v>
          </cell>
          <cell r="E97">
            <v>168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xmlns:xlrd2="http://schemas.microsoft.com/office/spreadsheetml/2017/richdata2"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tabSelected="1" zoomScale="80" zoomScaleNormal="80" zoomScalePageLayoutView="90" workbookViewId="0">
      <pane ySplit="1" topLeftCell="A101" activePane="bottomLeft" state="frozen"/>
      <selection pane="bottomLeft" activeCell="A122" sqref="A122"/>
    </sheetView>
  </sheetViews>
  <sheetFormatPr defaultRowHeight="14.4" x14ac:dyDescent="0.3"/>
  <cols>
    <col min="1" max="1" width="7.109375" customWidth="1"/>
    <col min="2" max="2" width="20.6640625" customWidth="1"/>
    <col min="3" max="3" width="16.33203125" style="88" customWidth="1"/>
    <col min="4" max="4" width="12" customWidth="1"/>
    <col min="5" max="5" width="10.33203125" customWidth="1"/>
    <col min="6" max="6" width="14" customWidth="1"/>
    <col min="7" max="7" width="19.5546875" customWidth="1"/>
    <col min="8" max="8" width="13.109375" customWidth="1"/>
    <col min="9" max="9" width="16.88671875" customWidth="1"/>
    <col min="10" max="10" width="18.6640625" customWidth="1"/>
    <col min="11" max="12" width="11.88671875" customWidth="1"/>
    <col min="13" max="13" width="11.109375" customWidth="1"/>
    <col min="14" max="14" width="13.44140625" customWidth="1"/>
    <col min="15" max="15" width="13" customWidth="1"/>
    <col min="16" max="16" width="15.33203125" customWidth="1"/>
  </cols>
  <sheetData>
    <row r="1" spans="1:16" ht="15" customHeight="1" x14ac:dyDescent="0.3">
      <c r="A1" s="100" t="s">
        <v>43</v>
      </c>
      <c r="B1" s="100"/>
      <c r="C1" s="100"/>
      <c r="D1" s="100"/>
      <c r="E1" s="100"/>
      <c r="F1" s="100"/>
      <c r="G1" s="100"/>
      <c r="H1" s="7"/>
      <c r="I1" s="7"/>
      <c r="J1" s="7"/>
    </row>
    <row r="2" spans="1:16" ht="34.5" customHeight="1" x14ac:dyDescent="0.7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6" ht="18" customHeight="1" thickBot="1" x14ac:dyDescent="0.35">
      <c r="A3" s="101"/>
      <c r="B3" s="101"/>
      <c r="C3" s="101"/>
      <c r="D3" s="101"/>
      <c r="E3" s="101"/>
      <c r="F3" s="101"/>
      <c r="G3" s="101"/>
      <c r="H3" s="8"/>
      <c r="I3" s="8"/>
      <c r="J3" s="8"/>
    </row>
    <row r="4" spans="1:16" ht="20.25" customHeight="1" x14ac:dyDescent="0.3">
      <c r="A4" s="89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</row>
    <row r="5" spans="1:16" ht="19.5" customHeight="1" thickBot="1" x14ac:dyDescent="0.35">
      <c r="A5" s="90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16" ht="16.2" thickBot="1" x14ac:dyDescent="0.35">
      <c r="A6" s="5"/>
      <c r="B6" s="5"/>
      <c r="C6" s="77"/>
      <c r="D6" s="5"/>
      <c r="E6" s="5"/>
      <c r="F6" s="5"/>
      <c r="G6" s="5"/>
      <c r="H6" s="5"/>
      <c r="I6" s="5"/>
      <c r="J6" s="5"/>
    </row>
    <row r="7" spans="1:16" ht="156.6" thickBot="1" x14ac:dyDescent="0.35">
      <c r="A7" s="21" t="s">
        <v>10</v>
      </c>
      <c r="B7" s="22" t="s">
        <v>3</v>
      </c>
      <c r="C7" s="22" t="s">
        <v>7</v>
      </c>
      <c r="D7" s="22" t="s">
        <v>4</v>
      </c>
      <c r="E7" s="22" t="s">
        <v>8</v>
      </c>
      <c r="F7" s="22" t="s">
        <v>22</v>
      </c>
      <c r="G7" s="22" t="s">
        <v>27</v>
      </c>
      <c r="H7" s="23" t="s">
        <v>13</v>
      </c>
      <c r="I7" s="23" t="s">
        <v>14</v>
      </c>
      <c r="J7" s="24" t="s">
        <v>15</v>
      </c>
      <c r="K7" s="23" t="s">
        <v>16</v>
      </c>
      <c r="L7" s="23" t="s">
        <v>25</v>
      </c>
      <c r="M7" s="23" t="s">
        <v>9</v>
      </c>
      <c r="N7" s="25" t="s">
        <v>11</v>
      </c>
      <c r="O7" s="25" t="s">
        <v>12</v>
      </c>
      <c r="P7" s="25" t="s">
        <v>23</v>
      </c>
    </row>
    <row r="8" spans="1:16" s="50" customFormat="1" ht="31.2" customHeight="1" x14ac:dyDescent="0.3">
      <c r="A8" s="54">
        <v>1</v>
      </c>
      <c r="B8" s="44" t="s">
        <v>29</v>
      </c>
      <c r="C8" s="78" t="s">
        <v>39</v>
      </c>
      <c r="D8" s="46" t="s">
        <v>31</v>
      </c>
      <c r="E8" s="45" t="s">
        <v>37</v>
      </c>
      <c r="F8" s="47">
        <f>0.2*K8</f>
        <v>35.200000000000003</v>
      </c>
      <c r="G8" s="45">
        <f>K8</f>
        <v>176</v>
      </c>
      <c r="H8" s="45"/>
      <c r="I8" s="45"/>
      <c r="J8" s="45"/>
      <c r="K8" s="56">
        <f>IFERROR(VLOOKUP(CONCATENATE(O8,"_",N8),'[1]Fond pracovni doby'!$A$2:$E$97,4,0),"")</f>
        <v>176</v>
      </c>
      <c r="L8" s="57">
        <f>IFERROR(VLOOKUP(CONCATENATE(O8,"_",N8),'[1]Fond pracovni doby'!$A$2:$E$97,5,0),"")</f>
        <v>168</v>
      </c>
      <c r="M8" s="57">
        <f t="shared" ref="M8" si="0">IF(K8="","",K8*1.2)</f>
        <v>211.2</v>
      </c>
      <c r="N8" s="52">
        <v>9</v>
      </c>
      <c r="O8" s="52">
        <v>2021</v>
      </c>
      <c r="P8" s="58"/>
    </row>
    <row r="9" spans="1:16" s="50" customFormat="1" ht="31.2" customHeight="1" x14ac:dyDescent="0.3">
      <c r="A9" s="41">
        <v>2</v>
      </c>
      <c r="B9" s="44" t="s">
        <v>29</v>
      </c>
      <c r="C9" s="78" t="s">
        <v>30</v>
      </c>
      <c r="D9" s="46" t="s">
        <v>32</v>
      </c>
      <c r="E9" s="45" t="s">
        <v>37</v>
      </c>
      <c r="F9" s="47">
        <f>0.1*K9</f>
        <v>17.600000000000001</v>
      </c>
      <c r="G9" s="51">
        <f>0.2*K9</f>
        <v>35.200000000000003</v>
      </c>
      <c r="H9" s="51"/>
      <c r="I9" s="51"/>
      <c r="J9" s="51"/>
      <c r="K9" s="48">
        <f>IFERROR(VLOOKUP(CONCATENATE(O9,"_",N9),Tabulka2[],4,0),"")</f>
        <v>176</v>
      </c>
      <c r="L9" s="49">
        <f>IFERROR(VLOOKUP(CONCATENATE(O9,"_",N9),Tabulka2[],5,0),"")</f>
        <v>168</v>
      </c>
      <c r="M9" s="48">
        <f t="shared" ref="M9:M20" si="1">IF(K9="","",K9*1.2)</f>
        <v>211.2</v>
      </c>
      <c r="N9" s="52">
        <v>9</v>
      </c>
      <c r="O9" s="52">
        <v>2021</v>
      </c>
      <c r="P9" s="53"/>
    </row>
    <row r="10" spans="1:16" ht="31.2" customHeight="1" x14ac:dyDescent="0.3">
      <c r="A10" s="54">
        <v>3</v>
      </c>
      <c r="B10" s="29" t="s">
        <v>29</v>
      </c>
      <c r="C10" s="79" t="s">
        <v>30</v>
      </c>
      <c r="D10" s="30" t="s">
        <v>32</v>
      </c>
      <c r="E10" s="18" t="s">
        <v>37</v>
      </c>
      <c r="F10" s="14">
        <f>0.1*K10</f>
        <v>17.600000000000001</v>
      </c>
      <c r="G10" s="34">
        <f>K10</f>
        <v>176</v>
      </c>
      <c r="H10" s="6"/>
      <c r="I10" s="6"/>
      <c r="J10" s="6"/>
      <c r="K10" s="13">
        <f>IFERROR(VLOOKUP(CONCATENATE(O10,"_",N10),Tabulka2[],4,0),"")</f>
        <v>176</v>
      </c>
      <c r="L10" s="19">
        <f>IFERROR(VLOOKUP(CONCATENATE(O10,"_",N10),Tabulka2[],5,0),"")</f>
        <v>168</v>
      </c>
      <c r="M10" s="13">
        <f t="shared" si="1"/>
        <v>211.2</v>
      </c>
      <c r="N10" s="20">
        <v>9</v>
      </c>
      <c r="O10" s="20">
        <v>2021</v>
      </c>
      <c r="P10" s="12"/>
    </row>
    <row r="11" spans="1:16" ht="31.2" customHeight="1" x14ac:dyDescent="0.3">
      <c r="A11" s="41">
        <v>4</v>
      </c>
      <c r="B11" s="29" t="s">
        <v>29</v>
      </c>
      <c r="C11" s="79" t="s">
        <v>39</v>
      </c>
      <c r="D11" s="30" t="s">
        <v>33</v>
      </c>
      <c r="E11" s="18" t="s">
        <v>37</v>
      </c>
      <c r="F11" s="14">
        <v>52.8</v>
      </c>
      <c r="G11" s="6">
        <f>K11</f>
        <v>176</v>
      </c>
      <c r="H11" s="6"/>
      <c r="I11" s="6"/>
      <c r="K11" s="13">
        <f>IFERROR(VLOOKUP(CONCATENATE(O11,"_",N11),Tabulka2[],4,0),"")</f>
        <v>176</v>
      </c>
      <c r="L11" s="19">
        <f>IFERROR(VLOOKUP(CONCATENATE(O11,"_",N11),Tabulka2[],5,0),"")</f>
        <v>168</v>
      </c>
      <c r="M11" s="13">
        <f t="shared" si="1"/>
        <v>211.2</v>
      </c>
      <c r="N11" s="20">
        <v>9</v>
      </c>
      <c r="O11" s="20">
        <v>2021</v>
      </c>
      <c r="P11" s="12"/>
    </row>
    <row r="12" spans="1:16" ht="31.2" customHeight="1" x14ac:dyDescent="0.3">
      <c r="A12" s="54">
        <v>5</v>
      </c>
      <c r="B12" s="29" t="s">
        <v>29</v>
      </c>
      <c r="C12" s="79" t="s">
        <v>30</v>
      </c>
      <c r="D12" s="30" t="s">
        <v>34</v>
      </c>
      <c r="E12" s="18" t="s">
        <v>37</v>
      </c>
      <c r="F12" s="14">
        <f>0.2*K12</f>
        <v>35.200000000000003</v>
      </c>
      <c r="G12" s="6">
        <f>1*K12</f>
        <v>176</v>
      </c>
      <c r="H12" s="6"/>
      <c r="I12" s="6"/>
      <c r="J12" s="11"/>
      <c r="K12" s="13">
        <f>IFERROR(VLOOKUP(CONCATENATE(O12,"_",N12),Tabulka2[],4,0),"")</f>
        <v>176</v>
      </c>
      <c r="L12" s="19">
        <f>IFERROR(VLOOKUP(CONCATENATE(O12,"_",N12),Tabulka2[],5,0),"")</f>
        <v>168</v>
      </c>
      <c r="M12" s="13">
        <f t="shared" si="1"/>
        <v>211.2</v>
      </c>
      <c r="N12" s="20">
        <v>9</v>
      </c>
      <c r="O12" s="20">
        <v>2021</v>
      </c>
      <c r="P12" s="12"/>
    </row>
    <row r="13" spans="1:16" ht="31.2" customHeight="1" x14ac:dyDescent="0.3">
      <c r="A13" s="41">
        <v>6</v>
      </c>
      <c r="B13" s="29" t="s">
        <v>29</v>
      </c>
      <c r="C13" s="79" t="s">
        <v>30</v>
      </c>
      <c r="D13" s="30" t="s">
        <v>35</v>
      </c>
      <c r="E13" s="18" t="s">
        <v>37</v>
      </c>
      <c r="F13" s="14">
        <f>0.1*K13</f>
        <v>17.600000000000001</v>
      </c>
      <c r="G13" s="6">
        <f>K13</f>
        <v>176</v>
      </c>
      <c r="H13" s="6"/>
      <c r="I13" s="6"/>
      <c r="J13" s="6"/>
      <c r="K13" s="13">
        <f>IFERROR(VLOOKUP(CONCATENATE(O13,"_",N13),Tabulka2[],4,0),"")</f>
        <v>176</v>
      </c>
      <c r="L13" s="19">
        <f>IFERROR(VLOOKUP(CONCATENATE(O13,"_",N13),Tabulka2[],5,0),"")</f>
        <v>168</v>
      </c>
      <c r="M13" s="13">
        <f t="shared" si="1"/>
        <v>211.2</v>
      </c>
      <c r="N13" s="20">
        <v>9</v>
      </c>
      <c r="O13" s="20">
        <v>2021</v>
      </c>
      <c r="P13" s="12"/>
    </row>
    <row r="14" spans="1:16" s="50" customFormat="1" ht="31.2" customHeight="1" x14ac:dyDescent="0.3">
      <c r="A14" s="54">
        <v>7</v>
      </c>
      <c r="B14" s="44" t="s">
        <v>29</v>
      </c>
      <c r="C14" s="78" t="s">
        <v>30</v>
      </c>
      <c r="D14" s="46" t="s">
        <v>32</v>
      </c>
      <c r="E14" s="45" t="s">
        <v>37</v>
      </c>
      <c r="F14" s="47">
        <f>0.1*K14</f>
        <v>17.600000000000001</v>
      </c>
      <c r="G14" s="51">
        <f t="shared" ref="G14:G21" si="2">K14</f>
        <v>176</v>
      </c>
      <c r="H14" s="51"/>
      <c r="I14" s="51"/>
      <c r="J14" s="51"/>
      <c r="K14" s="48">
        <f>IFERROR(VLOOKUP(CONCATENATE(O14,"_",N14),Tabulka2[],4,0),"")</f>
        <v>176</v>
      </c>
      <c r="L14" s="49">
        <f>IFERROR(VLOOKUP(CONCATENATE(O14,"_",N14),Tabulka2[],5,0),"")</f>
        <v>168</v>
      </c>
      <c r="M14" s="48">
        <f t="shared" si="1"/>
        <v>211.2</v>
      </c>
      <c r="N14" s="52">
        <v>9</v>
      </c>
      <c r="O14" s="52">
        <v>2021</v>
      </c>
      <c r="P14" s="53"/>
    </row>
    <row r="15" spans="1:16" ht="31.2" customHeight="1" x14ac:dyDescent="0.3">
      <c r="A15" s="41">
        <v>8</v>
      </c>
      <c r="B15" s="29" t="s">
        <v>29</v>
      </c>
      <c r="C15" s="79" t="s">
        <v>30</v>
      </c>
      <c r="D15" s="30" t="s">
        <v>38</v>
      </c>
      <c r="E15" s="18" t="s">
        <v>37</v>
      </c>
      <c r="F15" s="14">
        <f>0.2*K15</f>
        <v>35.200000000000003</v>
      </c>
      <c r="G15" s="6">
        <f t="shared" si="2"/>
        <v>176</v>
      </c>
      <c r="H15" s="6"/>
      <c r="I15" s="6"/>
      <c r="J15" s="6"/>
      <c r="K15" s="13">
        <f>IFERROR(VLOOKUP(CONCATENATE(O15,"_",N15),Tabulka2[],4,0),"")</f>
        <v>176</v>
      </c>
      <c r="L15" s="19">
        <f>IFERROR(VLOOKUP(CONCATENATE(O15,"_",N15),Tabulka2[],5,0),"")</f>
        <v>168</v>
      </c>
      <c r="M15" s="13">
        <f t="shared" ref="M15" si="3">IF(K15="","",K15*1.2)</f>
        <v>211.2</v>
      </c>
      <c r="N15" s="20">
        <v>9</v>
      </c>
      <c r="O15" s="20">
        <v>2021</v>
      </c>
      <c r="P15" s="12"/>
    </row>
    <row r="16" spans="1:16" s="50" customFormat="1" ht="31.2" customHeight="1" x14ac:dyDescent="0.3">
      <c r="A16" s="54">
        <v>9</v>
      </c>
      <c r="B16" s="44" t="s">
        <v>29</v>
      </c>
      <c r="C16" s="78" t="s">
        <v>30</v>
      </c>
      <c r="D16" s="46" t="s">
        <v>32</v>
      </c>
      <c r="E16" s="45" t="s">
        <v>37</v>
      </c>
      <c r="F16" s="47">
        <f>0.1*K16</f>
        <v>17.600000000000001</v>
      </c>
      <c r="G16" s="51">
        <f t="shared" si="2"/>
        <v>176</v>
      </c>
      <c r="H16" s="51"/>
      <c r="I16" s="51"/>
      <c r="J16" s="51"/>
      <c r="K16" s="48">
        <f>IFERROR(VLOOKUP(CONCATENATE(O16,"_",N16),Tabulka2[],4,0),"")</f>
        <v>176</v>
      </c>
      <c r="L16" s="49">
        <f>IFERROR(VLOOKUP(CONCATENATE(O16,"_",N16),Tabulka2[],5,0),"")</f>
        <v>168</v>
      </c>
      <c r="M16" s="48">
        <f t="shared" si="1"/>
        <v>211.2</v>
      </c>
      <c r="N16" s="52">
        <v>9</v>
      </c>
      <c r="O16" s="52">
        <v>2021</v>
      </c>
      <c r="P16" s="53"/>
    </row>
    <row r="17" spans="1:16" ht="31.2" customHeight="1" x14ac:dyDescent="0.3">
      <c r="A17" s="41">
        <v>10</v>
      </c>
      <c r="B17" s="29" t="s">
        <v>29</v>
      </c>
      <c r="C17" s="79" t="s">
        <v>30</v>
      </c>
      <c r="D17" s="30" t="s">
        <v>35</v>
      </c>
      <c r="E17" s="18" t="s">
        <v>37</v>
      </c>
      <c r="F17" s="14">
        <f>0.1*K17</f>
        <v>17.600000000000001</v>
      </c>
      <c r="G17" s="6">
        <f>K17+3</f>
        <v>179</v>
      </c>
      <c r="H17" s="6"/>
      <c r="I17" s="6"/>
      <c r="J17" s="6"/>
      <c r="K17" s="13">
        <f>IFERROR(VLOOKUP(CONCATENATE(O17,"_",N17),Tabulka2[],4,0),"")</f>
        <v>176</v>
      </c>
      <c r="L17" s="19">
        <f>IFERROR(VLOOKUP(CONCATENATE(O17,"_",N17),Tabulka2[],5,0),"")</f>
        <v>168</v>
      </c>
      <c r="M17" s="13">
        <f t="shared" si="1"/>
        <v>211.2</v>
      </c>
      <c r="N17" s="20">
        <v>9</v>
      </c>
      <c r="O17" s="20">
        <v>2021</v>
      </c>
      <c r="P17" s="12"/>
    </row>
    <row r="18" spans="1:16" ht="31.2" customHeight="1" x14ac:dyDescent="0.3">
      <c r="A18" s="54">
        <v>11</v>
      </c>
      <c r="B18" s="29" t="s">
        <v>29</v>
      </c>
      <c r="C18" s="79" t="s">
        <v>30</v>
      </c>
      <c r="D18" s="30" t="s">
        <v>32</v>
      </c>
      <c r="E18" s="18" t="s">
        <v>37</v>
      </c>
      <c r="F18" s="14">
        <f>0.1*K18</f>
        <v>17.600000000000001</v>
      </c>
      <c r="G18" s="6">
        <f>K18+3</f>
        <v>179</v>
      </c>
      <c r="H18" s="6"/>
      <c r="I18" s="6"/>
      <c r="J18" s="6"/>
      <c r="K18" s="13">
        <f>IFERROR(VLOOKUP(CONCATENATE(O18,"_",N18),Tabulka2[],4,0),"")</f>
        <v>176</v>
      </c>
      <c r="L18" s="19">
        <f>IFERROR(VLOOKUP(CONCATENATE(O18,"_",N18),Tabulka2[],5,0),"")</f>
        <v>168</v>
      </c>
      <c r="M18" s="13">
        <f t="shared" si="1"/>
        <v>211.2</v>
      </c>
      <c r="N18" s="20">
        <v>9</v>
      </c>
      <c r="O18" s="20">
        <v>2021</v>
      </c>
      <c r="P18" s="12"/>
    </row>
    <row r="19" spans="1:16" ht="31.2" customHeight="1" x14ac:dyDescent="0.3">
      <c r="A19" s="41">
        <v>12</v>
      </c>
      <c r="B19" s="29" t="s">
        <v>29</v>
      </c>
      <c r="C19" s="79" t="s">
        <v>30</v>
      </c>
      <c r="D19" s="32" t="s">
        <v>32</v>
      </c>
      <c r="E19" s="18" t="s">
        <v>37</v>
      </c>
      <c r="F19" s="14">
        <f>0.1*K19</f>
        <v>17.600000000000001</v>
      </c>
      <c r="G19" s="6">
        <f t="shared" si="2"/>
        <v>176</v>
      </c>
      <c r="H19" s="6"/>
      <c r="I19" s="6"/>
      <c r="J19" s="6"/>
      <c r="K19" s="13">
        <f>IFERROR(VLOOKUP(CONCATENATE(O19,"_",N19),Tabulka2[],4,0),"")</f>
        <v>176</v>
      </c>
      <c r="L19" s="19">
        <f>IFERROR(VLOOKUP(CONCATENATE(O19,"_",N19),Tabulka2[],5,0),"")</f>
        <v>168</v>
      </c>
      <c r="M19" s="13">
        <f t="shared" si="1"/>
        <v>211.2</v>
      </c>
      <c r="N19" s="20">
        <v>9</v>
      </c>
      <c r="O19" s="20">
        <v>2021</v>
      </c>
      <c r="P19" s="12"/>
    </row>
    <row r="20" spans="1:16" ht="31.2" customHeight="1" x14ac:dyDescent="0.3">
      <c r="A20" s="54">
        <v>13</v>
      </c>
      <c r="B20" s="29" t="s">
        <v>29</v>
      </c>
      <c r="C20" s="79" t="s">
        <v>30</v>
      </c>
      <c r="D20" s="32" t="s">
        <v>36</v>
      </c>
      <c r="E20" s="18" t="s">
        <v>37</v>
      </c>
      <c r="F20" s="14">
        <f>0.3*K20</f>
        <v>52.8</v>
      </c>
      <c r="G20" s="6">
        <f t="shared" si="2"/>
        <v>176</v>
      </c>
      <c r="H20" s="6"/>
      <c r="I20" s="6"/>
      <c r="J20" s="6"/>
      <c r="K20" s="13">
        <f>IFERROR(VLOOKUP(CONCATENATE(O20,"_",N20),Tabulka2[],4,0),"")</f>
        <v>176</v>
      </c>
      <c r="L20" s="19">
        <f>IFERROR(VLOOKUP(CONCATENATE(O20,"_",N20),Tabulka2[],5,0),"")</f>
        <v>168</v>
      </c>
      <c r="M20" s="13">
        <f t="shared" si="1"/>
        <v>211.2</v>
      </c>
      <c r="N20" s="20">
        <v>9</v>
      </c>
      <c r="O20" s="20">
        <v>2021</v>
      </c>
      <c r="P20" s="12"/>
    </row>
    <row r="21" spans="1:16" s="62" customFormat="1" ht="31.2" customHeight="1" x14ac:dyDescent="0.3">
      <c r="A21" s="41">
        <v>14</v>
      </c>
      <c r="B21" s="29" t="s">
        <v>29</v>
      </c>
      <c r="C21" s="80" t="s">
        <v>39</v>
      </c>
      <c r="D21" s="59" t="s">
        <v>31</v>
      </c>
      <c r="E21" s="28" t="s">
        <v>37</v>
      </c>
      <c r="F21" s="31">
        <f>0.2*K21</f>
        <v>33.6</v>
      </c>
      <c r="G21" s="31">
        <f t="shared" si="2"/>
        <v>168</v>
      </c>
      <c r="H21" s="31"/>
      <c r="I21" s="31"/>
      <c r="J21" s="31"/>
      <c r="K21" s="13">
        <f>IFERROR(VLOOKUP(CONCATENATE(O21,"_",N21),Tabulka2[],4,0),"")</f>
        <v>168</v>
      </c>
      <c r="L21" s="19">
        <f>IFERROR(VLOOKUP(CONCATENATE(O21,"_",N21),Tabulka2[],5,0),"")</f>
        <v>160</v>
      </c>
      <c r="M21" s="13">
        <f t="shared" ref="M21:M104" si="4">IF(K21="","",K21*1.2)</f>
        <v>201.6</v>
      </c>
      <c r="N21" s="60">
        <v>10</v>
      </c>
      <c r="O21" s="60">
        <v>2021</v>
      </c>
      <c r="P21" s="61"/>
    </row>
    <row r="22" spans="1:16" s="62" customFormat="1" ht="31.2" customHeight="1" x14ac:dyDescent="0.3">
      <c r="A22" s="54">
        <v>15</v>
      </c>
      <c r="B22" s="29" t="s">
        <v>29</v>
      </c>
      <c r="C22" s="80" t="s">
        <v>30</v>
      </c>
      <c r="D22" s="59" t="s">
        <v>32</v>
      </c>
      <c r="E22" s="28" t="s">
        <v>37</v>
      </c>
      <c r="F22" s="31">
        <f>0.1*K22</f>
        <v>16.8</v>
      </c>
      <c r="G22" s="37">
        <f>0.2*K22</f>
        <v>33.6</v>
      </c>
      <c r="H22" s="31"/>
      <c r="I22" s="31"/>
      <c r="J22" s="31"/>
      <c r="K22" s="13">
        <f>IFERROR(VLOOKUP(CONCATENATE(O22,"_",N22),Tabulka2[],4,0),"")</f>
        <v>168</v>
      </c>
      <c r="L22" s="19">
        <f>IFERROR(VLOOKUP(CONCATENATE(O22,"_",N22),Tabulka2[],5,0),"")</f>
        <v>160</v>
      </c>
      <c r="M22" s="13">
        <f t="shared" si="4"/>
        <v>201.6</v>
      </c>
      <c r="N22" s="60">
        <v>10</v>
      </c>
      <c r="O22" s="60">
        <v>2021</v>
      </c>
      <c r="P22" s="61"/>
    </row>
    <row r="23" spans="1:16" s="62" customFormat="1" ht="31.2" customHeight="1" x14ac:dyDescent="0.3">
      <c r="A23" s="41">
        <v>16</v>
      </c>
      <c r="B23" s="29" t="s">
        <v>29</v>
      </c>
      <c r="C23" s="80" t="s">
        <v>30</v>
      </c>
      <c r="D23" s="59" t="s">
        <v>32</v>
      </c>
      <c r="E23" s="28" t="s">
        <v>37</v>
      </c>
      <c r="F23" s="31">
        <f>0.1*K23</f>
        <v>16.8</v>
      </c>
      <c r="G23" s="63">
        <f>K23</f>
        <v>168</v>
      </c>
      <c r="H23" s="31"/>
      <c r="I23" s="31"/>
      <c r="J23" s="31"/>
      <c r="K23" s="13">
        <f>IFERROR(VLOOKUP(CONCATENATE(O23,"_",N23),Tabulka2[],4,0),"")</f>
        <v>168</v>
      </c>
      <c r="L23" s="19">
        <f>IFERROR(VLOOKUP(CONCATENATE(O23,"_",N23),Tabulka2[],5,0),"")</f>
        <v>160</v>
      </c>
      <c r="M23" s="13">
        <f t="shared" si="4"/>
        <v>201.6</v>
      </c>
      <c r="N23" s="60">
        <v>10</v>
      </c>
      <c r="O23" s="60">
        <v>2021</v>
      </c>
      <c r="P23" s="61"/>
    </row>
    <row r="24" spans="1:16" s="62" customFormat="1" ht="31.2" customHeight="1" x14ac:dyDescent="0.3">
      <c r="A24" s="54">
        <v>17</v>
      </c>
      <c r="B24" s="29" t="s">
        <v>29</v>
      </c>
      <c r="C24" s="80" t="s">
        <v>39</v>
      </c>
      <c r="D24" s="59" t="s">
        <v>33</v>
      </c>
      <c r="E24" s="28" t="s">
        <v>37</v>
      </c>
      <c r="F24" s="31">
        <f>0.3*K24</f>
        <v>50.4</v>
      </c>
      <c r="G24" s="63">
        <f>1*K24</f>
        <v>168</v>
      </c>
      <c r="H24" s="31"/>
      <c r="I24" s="31"/>
      <c r="K24" s="13">
        <f>IFERROR(VLOOKUP(CONCATENATE(O24,"_",N24),Tabulka2[],4,0),"")</f>
        <v>168</v>
      </c>
      <c r="L24" s="19">
        <f>IFERROR(VLOOKUP(CONCATENATE(O24,"_",N24),Tabulka2[],5,0),"")</f>
        <v>160</v>
      </c>
      <c r="M24" s="13">
        <f t="shared" si="4"/>
        <v>201.6</v>
      </c>
      <c r="N24" s="60">
        <v>10</v>
      </c>
      <c r="O24" s="60">
        <v>2021</v>
      </c>
      <c r="P24" s="61"/>
    </row>
    <row r="25" spans="1:16" s="62" customFormat="1" ht="31.2" customHeight="1" x14ac:dyDescent="0.3">
      <c r="A25" s="41">
        <v>18</v>
      </c>
      <c r="B25" s="29" t="s">
        <v>29</v>
      </c>
      <c r="C25" s="80" t="s">
        <v>30</v>
      </c>
      <c r="D25" s="59" t="s">
        <v>34</v>
      </c>
      <c r="E25" s="28" t="s">
        <v>37</v>
      </c>
      <c r="F25" s="31">
        <f>0.2*K25</f>
        <v>33.6</v>
      </c>
      <c r="G25" s="63">
        <f>K25</f>
        <v>168</v>
      </c>
      <c r="H25" s="31"/>
      <c r="I25" s="31"/>
      <c r="J25" s="63"/>
      <c r="K25" s="13">
        <f>IFERROR(VLOOKUP(CONCATENATE(O25,"_",N25),Tabulka2[],4,0),"")</f>
        <v>168</v>
      </c>
      <c r="L25" s="19">
        <f>IFERROR(VLOOKUP(CONCATENATE(O25,"_",N25),Tabulka2[],5,0),"")</f>
        <v>160</v>
      </c>
      <c r="M25" s="13">
        <f t="shared" si="4"/>
        <v>201.6</v>
      </c>
      <c r="N25" s="60">
        <v>10</v>
      </c>
      <c r="O25" s="60">
        <v>2021</v>
      </c>
      <c r="P25" s="61"/>
    </row>
    <row r="26" spans="1:16" s="62" customFormat="1" ht="31.2" customHeight="1" x14ac:dyDescent="0.3">
      <c r="A26" s="54">
        <v>19</v>
      </c>
      <c r="B26" s="29" t="s">
        <v>29</v>
      </c>
      <c r="C26" s="80" t="s">
        <v>30</v>
      </c>
      <c r="D26" s="59" t="s">
        <v>35</v>
      </c>
      <c r="E26" s="28" t="s">
        <v>37</v>
      </c>
      <c r="F26" s="31">
        <f>0.1*K26</f>
        <v>16.8</v>
      </c>
      <c r="G26" s="63">
        <f>K26</f>
        <v>168</v>
      </c>
      <c r="H26" s="31"/>
      <c r="I26" s="31"/>
      <c r="J26" s="63"/>
      <c r="K26" s="13">
        <f>IFERROR(VLOOKUP(CONCATENATE(O26,"_",N26),Tabulka2[],4,0),"")</f>
        <v>168</v>
      </c>
      <c r="L26" s="19">
        <f>IFERROR(VLOOKUP(CONCATENATE(O26,"_",N26),Tabulka2[],5,0),"")</f>
        <v>160</v>
      </c>
      <c r="M26" s="13">
        <f t="shared" si="4"/>
        <v>201.6</v>
      </c>
      <c r="N26" s="60">
        <v>10</v>
      </c>
      <c r="O26" s="60">
        <v>2021</v>
      </c>
      <c r="P26" s="61"/>
    </row>
    <row r="27" spans="1:16" s="73" customFormat="1" ht="31.2" customHeight="1" x14ac:dyDescent="0.3">
      <c r="A27" s="41">
        <v>20</v>
      </c>
      <c r="B27" s="44" t="s">
        <v>29</v>
      </c>
      <c r="C27" s="81" t="s">
        <v>30</v>
      </c>
      <c r="D27" s="69" t="s">
        <v>32</v>
      </c>
      <c r="E27" s="55" t="s">
        <v>37</v>
      </c>
      <c r="F27" s="43">
        <f>0.1*K27</f>
        <v>16.8</v>
      </c>
      <c r="G27" s="42">
        <f>K27+19</f>
        <v>187</v>
      </c>
      <c r="H27" s="42"/>
      <c r="I27" s="42"/>
      <c r="J27" s="42"/>
      <c r="K27" s="48">
        <f>IFERROR(VLOOKUP(CONCATENATE(O27,"_",N27),Tabulka2[],4,0),"")</f>
        <v>168</v>
      </c>
      <c r="L27" s="49">
        <f>IFERROR(VLOOKUP(CONCATENATE(O27,"_",N27),Tabulka2[],5,0),"")</f>
        <v>160</v>
      </c>
      <c r="M27" s="48">
        <f t="shared" si="4"/>
        <v>201.6</v>
      </c>
      <c r="N27" s="70">
        <v>10</v>
      </c>
      <c r="O27" s="70">
        <v>2021</v>
      </c>
      <c r="P27" s="72"/>
    </row>
    <row r="28" spans="1:16" s="62" customFormat="1" ht="31.2" customHeight="1" x14ac:dyDescent="0.3">
      <c r="A28" s="54">
        <v>21</v>
      </c>
      <c r="B28" s="29" t="s">
        <v>29</v>
      </c>
      <c r="C28" s="80" t="s">
        <v>30</v>
      </c>
      <c r="D28" s="59" t="s">
        <v>38</v>
      </c>
      <c r="E28" s="28" t="s">
        <v>37</v>
      </c>
      <c r="F28" s="31">
        <f>0.2*K28</f>
        <v>33.6</v>
      </c>
      <c r="G28" s="63">
        <f>K28</f>
        <v>168</v>
      </c>
      <c r="H28" s="63"/>
      <c r="I28" s="63"/>
      <c r="J28" s="63"/>
      <c r="K28" s="13">
        <f>IFERROR(VLOOKUP(CONCATENATE(O28,"_",N28),Tabulka2[],4,0),"")</f>
        <v>168</v>
      </c>
      <c r="L28" s="19">
        <f>IFERROR(VLOOKUP(CONCATENATE(O28,"_",N28),Tabulka2[],5,0),"")</f>
        <v>160</v>
      </c>
      <c r="M28" s="13">
        <f t="shared" si="4"/>
        <v>201.6</v>
      </c>
      <c r="N28" s="60">
        <v>10</v>
      </c>
      <c r="O28" s="60">
        <v>2021</v>
      </c>
      <c r="P28" s="64"/>
    </row>
    <row r="29" spans="1:16" s="73" customFormat="1" ht="31.2" customHeight="1" x14ac:dyDescent="0.3">
      <c r="A29" s="41">
        <v>22</v>
      </c>
      <c r="B29" s="44" t="s">
        <v>29</v>
      </c>
      <c r="C29" s="81" t="s">
        <v>30</v>
      </c>
      <c r="D29" s="69" t="s">
        <v>32</v>
      </c>
      <c r="E29" s="55" t="s">
        <v>37</v>
      </c>
      <c r="F29" s="43">
        <f>0.1*K29</f>
        <v>16.8</v>
      </c>
      <c r="G29" s="42">
        <f>K29+14</f>
        <v>182</v>
      </c>
      <c r="H29" s="42"/>
      <c r="I29" s="42"/>
      <c r="J29" s="42"/>
      <c r="K29" s="48">
        <f>IFERROR(VLOOKUP(CONCATENATE(O29,"_",N29),Tabulka2[],4,0),"")</f>
        <v>168</v>
      </c>
      <c r="L29" s="49">
        <f>IFERROR(VLOOKUP(CONCATENATE(O29,"_",N29),Tabulka2[],5,0),"")</f>
        <v>160</v>
      </c>
      <c r="M29" s="48">
        <f t="shared" si="4"/>
        <v>201.6</v>
      </c>
      <c r="N29" s="70">
        <v>10</v>
      </c>
      <c r="O29" s="70">
        <v>2021</v>
      </c>
      <c r="P29" s="72"/>
    </row>
    <row r="30" spans="1:16" s="62" customFormat="1" ht="31.2" customHeight="1" x14ac:dyDescent="0.3">
      <c r="A30" s="54">
        <v>23</v>
      </c>
      <c r="B30" s="29" t="s">
        <v>29</v>
      </c>
      <c r="C30" s="80" t="s">
        <v>30</v>
      </c>
      <c r="D30" s="59" t="s">
        <v>35</v>
      </c>
      <c r="E30" s="28" t="s">
        <v>37</v>
      </c>
      <c r="F30" s="31">
        <f>0.1*K30</f>
        <v>16.8</v>
      </c>
      <c r="G30" s="63">
        <f>K30+16</f>
        <v>184</v>
      </c>
      <c r="H30" s="63"/>
      <c r="I30" s="63"/>
      <c r="J30" s="63"/>
      <c r="K30" s="13">
        <f>IFERROR(VLOOKUP(CONCATENATE(O30,"_",N30),Tabulka2[],4,0),"")</f>
        <v>168</v>
      </c>
      <c r="L30" s="19">
        <f>IFERROR(VLOOKUP(CONCATENATE(O30,"_",N30),Tabulka2[],5,0),"")</f>
        <v>160</v>
      </c>
      <c r="M30" s="13">
        <f t="shared" si="4"/>
        <v>201.6</v>
      </c>
      <c r="N30" s="60">
        <v>10</v>
      </c>
      <c r="O30" s="60">
        <v>2021</v>
      </c>
      <c r="P30" s="64"/>
    </row>
    <row r="31" spans="1:16" s="62" customFormat="1" ht="31.2" customHeight="1" x14ac:dyDescent="0.3">
      <c r="A31" s="41">
        <v>24</v>
      </c>
      <c r="B31" s="29" t="s">
        <v>29</v>
      </c>
      <c r="C31" s="80" t="s">
        <v>30</v>
      </c>
      <c r="D31" s="59" t="s">
        <v>32</v>
      </c>
      <c r="E31" s="28" t="s">
        <v>37</v>
      </c>
      <c r="F31" s="31">
        <f>0.1*K31</f>
        <v>16.8</v>
      </c>
      <c r="G31" s="63">
        <f>K31+16</f>
        <v>184</v>
      </c>
      <c r="H31" s="63"/>
      <c r="I31" s="63"/>
      <c r="J31" s="63"/>
      <c r="K31" s="13">
        <f>IFERROR(VLOOKUP(CONCATENATE(O31,"_",N31),Tabulka2[],4,0),"")</f>
        <v>168</v>
      </c>
      <c r="L31" s="19">
        <f>IFERROR(VLOOKUP(CONCATENATE(O31,"_",N31),Tabulka2[],5,0),"")</f>
        <v>160</v>
      </c>
      <c r="M31" s="13">
        <f t="shared" si="4"/>
        <v>201.6</v>
      </c>
      <c r="N31" s="60">
        <v>10</v>
      </c>
      <c r="O31" s="60">
        <v>2021</v>
      </c>
      <c r="P31" s="64"/>
    </row>
    <row r="32" spans="1:16" s="62" customFormat="1" ht="31.2" customHeight="1" x14ac:dyDescent="0.3">
      <c r="A32" s="54">
        <v>25</v>
      </c>
      <c r="B32" s="29" t="s">
        <v>29</v>
      </c>
      <c r="C32" s="80" t="s">
        <v>30</v>
      </c>
      <c r="D32" s="29" t="s">
        <v>32</v>
      </c>
      <c r="E32" s="28" t="s">
        <v>37</v>
      </c>
      <c r="F32" s="31">
        <f>0.1*K32</f>
        <v>16.8</v>
      </c>
      <c r="G32" s="63">
        <f>K32+13</f>
        <v>181</v>
      </c>
      <c r="H32" s="63"/>
      <c r="I32" s="63"/>
      <c r="J32" s="63"/>
      <c r="K32" s="13">
        <f>IFERROR(VLOOKUP(CONCATENATE(O32,"_",N32),Tabulka2[],4,0),"")</f>
        <v>168</v>
      </c>
      <c r="L32" s="19">
        <f>IFERROR(VLOOKUP(CONCATENATE(O32,"_",N32),Tabulka2[],5,0),"")</f>
        <v>160</v>
      </c>
      <c r="M32" s="13">
        <f t="shared" si="4"/>
        <v>201.6</v>
      </c>
      <c r="N32" s="60">
        <v>10</v>
      </c>
      <c r="O32" s="60">
        <v>2021</v>
      </c>
      <c r="P32" s="64"/>
    </row>
    <row r="33" spans="1:16" s="62" customFormat="1" ht="31.2" customHeight="1" x14ac:dyDescent="0.3">
      <c r="A33" s="41">
        <v>26</v>
      </c>
      <c r="B33" s="29" t="s">
        <v>29</v>
      </c>
      <c r="C33" s="80" t="s">
        <v>30</v>
      </c>
      <c r="D33" s="29" t="s">
        <v>36</v>
      </c>
      <c r="E33" s="28" t="s">
        <v>37</v>
      </c>
      <c r="F33" s="31">
        <f>0.3*K33</f>
        <v>50.4</v>
      </c>
      <c r="G33" s="63">
        <f>K33</f>
        <v>168</v>
      </c>
      <c r="H33" s="63"/>
      <c r="I33" s="63"/>
      <c r="J33" s="63"/>
      <c r="K33" s="13">
        <f>IFERROR(VLOOKUP(CONCATENATE(O33,"_",N33),Tabulka2[],4,0),"")</f>
        <v>168</v>
      </c>
      <c r="L33" s="19">
        <f>IFERROR(VLOOKUP(CONCATENATE(O33,"_",N33),Tabulka2[],5,0),"")</f>
        <v>160</v>
      </c>
      <c r="M33" s="13">
        <f t="shared" si="4"/>
        <v>201.6</v>
      </c>
      <c r="N33" s="60">
        <v>10</v>
      </c>
      <c r="O33" s="60">
        <v>2021</v>
      </c>
      <c r="P33" s="64"/>
    </row>
    <row r="34" spans="1:16" s="73" customFormat="1" ht="27.6" x14ac:dyDescent="0.3">
      <c r="A34" s="54">
        <v>27</v>
      </c>
      <c r="B34" s="44" t="s">
        <v>29</v>
      </c>
      <c r="C34" s="81" t="s">
        <v>30</v>
      </c>
      <c r="D34" s="69" t="s">
        <v>41</v>
      </c>
      <c r="E34" s="55" t="s">
        <v>40</v>
      </c>
      <c r="F34" s="43">
        <v>6</v>
      </c>
      <c r="G34" s="42">
        <f>K34*0.5+F34</f>
        <v>90</v>
      </c>
      <c r="H34" s="42"/>
      <c r="I34" s="42"/>
      <c r="J34" s="42"/>
      <c r="K34" s="48">
        <f>IFERROR(VLOOKUP(CONCATENATE(O34,"_",N34),Tabulka2[],4,0),"")</f>
        <v>168</v>
      </c>
      <c r="L34" s="49">
        <f>IFERROR(VLOOKUP(CONCATENATE(O34,"_",N34),Tabulka2[],5,0),"")</f>
        <v>160</v>
      </c>
      <c r="M34" s="48">
        <f t="shared" ref="M34:M37" si="5">IF(K34="","",K34*1.2)</f>
        <v>201.6</v>
      </c>
      <c r="N34" s="70">
        <v>10</v>
      </c>
      <c r="O34" s="70">
        <v>2021</v>
      </c>
      <c r="P34" s="72"/>
    </row>
    <row r="35" spans="1:16" s="73" customFormat="1" ht="31.2" customHeight="1" x14ac:dyDescent="0.3">
      <c r="A35" s="41">
        <v>28</v>
      </c>
      <c r="B35" s="44" t="s">
        <v>29</v>
      </c>
      <c r="C35" s="81" t="s">
        <v>30</v>
      </c>
      <c r="D35" s="69" t="s">
        <v>41</v>
      </c>
      <c r="E35" s="55" t="s">
        <v>40</v>
      </c>
      <c r="F35" s="43">
        <v>6</v>
      </c>
      <c r="G35" s="42">
        <f>K35+F35</f>
        <v>174</v>
      </c>
      <c r="H35" s="42"/>
      <c r="I35" s="42"/>
      <c r="J35" s="42"/>
      <c r="K35" s="48">
        <f>IFERROR(VLOOKUP(CONCATENATE(O35,"_",N35),Tabulka2[],4,0),"")</f>
        <v>168</v>
      </c>
      <c r="L35" s="49">
        <f>IFERROR(VLOOKUP(CONCATENATE(O35,"_",N35),Tabulka2[],5,0),"")</f>
        <v>160</v>
      </c>
      <c r="M35" s="48">
        <f t="shared" si="5"/>
        <v>201.6</v>
      </c>
      <c r="N35" s="70">
        <v>10</v>
      </c>
      <c r="O35" s="70">
        <v>2021</v>
      </c>
      <c r="P35" s="72"/>
    </row>
    <row r="36" spans="1:16" s="73" customFormat="1" ht="27.6" x14ac:dyDescent="0.3">
      <c r="A36" s="54">
        <v>29</v>
      </c>
      <c r="B36" s="44" t="s">
        <v>29</v>
      </c>
      <c r="C36" s="81" t="s">
        <v>30</v>
      </c>
      <c r="D36" s="69" t="s">
        <v>41</v>
      </c>
      <c r="E36" s="55" t="s">
        <v>40</v>
      </c>
      <c r="F36" s="43">
        <v>6</v>
      </c>
      <c r="G36" s="42">
        <f>K36*1+19</f>
        <v>187</v>
      </c>
      <c r="H36" s="42"/>
      <c r="I36" s="42"/>
      <c r="J36" s="42"/>
      <c r="K36" s="48">
        <f>IFERROR(VLOOKUP(CONCATENATE(O36,"_",N36),Tabulka2[],4,0),"")</f>
        <v>168</v>
      </c>
      <c r="L36" s="49">
        <f>IFERROR(VLOOKUP(CONCATENATE(O36,"_",N36),Tabulka2[],5,0),"")</f>
        <v>160</v>
      </c>
      <c r="M36" s="48">
        <f t="shared" si="5"/>
        <v>201.6</v>
      </c>
      <c r="N36" s="70">
        <v>10</v>
      </c>
      <c r="O36" s="70">
        <v>2021</v>
      </c>
      <c r="P36" s="72"/>
    </row>
    <row r="37" spans="1:16" s="73" customFormat="1" ht="27.6" x14ac:dyDescent="0.3">
      <c r="A37" s="41">
        <v>30</v>
      </c>
      <c r="B37" s="44" t="s">
        <v>29</v>
      </c>
      <c r="C37" s="81" t="s">
        <v>30</v>
      </c>
      <c r="D37" s="69" t="s">
        <v>41</v>
      </c>
      <c r="E37" s="55" t="s">
        <v>40</v>
      </c>
      <c r="F37" s="43">
        <v>6</v>
      </c>
      <c r="G37" s="42">
        <f>K37*1+14</f>
        <v>182</v>
      </c>
      <c r="H37" s="42"/>
      <c r="I37" s="42"/>
      <c r="J37" s="42"/>
      <c r="K37" s="48">
        <f>IFERROR(VLOOKUP(CONCATENATE(O37,"_",N37),Tabulka2[],4,0),"")</f>
        <v>168</v>
      </c>
      <c r="L37" s="49">
        <f>IFERROR(VLOOKUP(CONCATENATE(O37,"_",N37),Tabulka2[],5,0),"")</f>
        <v>160</v>
      </c>
      <c r="M37" s="48">
        <f t="shared" si="5"/>
        <v>201.6</v>
      </c>
      <c r="N37" s="71">
        <v>10</v>
      </c>
      <c r="O37" s="71">
        <v>2021</v>
      </c>
      <c r="P37" s="72"/>
    </row>
    <row r="38" spans="1:16" s="62" customFormat="1" ht="31.2" customHeight="1" x14ac:dyDescent="0.3">
      <c r="A38" s="54">
        <v>31</v>
      </c>
      <c r="B38" s="29" t="s">
        <v>29</v>
      </c>
      <c r="C38" s="80" t="s">
        <v>39</v>
      </c>
      <c r="D38" s="59" t="s">
        <v>31</v>
      </c>
      <c r="E38" s="28" t="s">
        <v>37</v>
      </c>
      <c r="F38" s="31">
        <f>0.2*K38</f>
        <v>35.200000000000003</v>
      </c>
      <c r="G38" s="63">
        <f>K38</f>
        <v>176</v>
      </c>
      <c r="H38" s="63"/>
      <c r="I38" s="63"/>
      <c r="J38" s="63"/>
      <c r="K38" s="13">
        <f>IFERROR(VLOOKUP(CONCATENATE(O38,"_",N38),Tabulka2[],4,0),"")</f>
        <v>176</v>
      </c>
      <c r="L38" s="19">
        <f>IFERROR(VLOOKUP(CONCATENATE(O38,"_",N38),Tabulka2[],5,0),"")</f>
        <v>168</v>
      </c>
      <c r="M38" s="13">
        <f t="shared" si="4"/>
        <v>211.2</v>
      </c>
      <c r="N38" s="65">
        <v>11</v>
      </c>
      <c r="O38" s="65">
        <v>2021</v>
      </c>
      <c r="P38" s="64"/>
    </row>
    <row r="39" spans="1:16" s="62" customFormat="1" ht="31.2" customHeight="1" x14ac:dyDescent="0.3">
      <c r="A39" s="41">
        <v>32</v>
      </c>
      <c r="B39" s="29" t="s">
        <v>29</v>
      </c>
      <c r="C39" s="80" t="s">
        <v>30</v>
      </c>
      <c r="D39" s="59" t="s">
        <v>32</v>
      </c>
      <c r="E39" s="28" t="s">
        <v>37</v>
      </c>
      <c r="F39" s="31">
        <f>0.1*K39</f>
        <v>17.600000000000001</v>
      </c>
      <c r="G39" s="63">
        <f>0.2*K39+21</f>
        <v>56.2</v>
      </c>
      <c r="H39" s="63"/>
      <c r="I39" s="63"/>
      <c r="J39" s="63"/>
      <c r="K39" s="13">
        <f>IFERROR(VLOOKUP(CONCATENATE(O39,"_",N39),Tabulka2[],4,0),"")</f>
        <v>176</v>
      </c>
      <c r="L39" s="19">
        <f>IFERROR(VLOOKUP(CONCATENATE(O39,"_",N39),Tabulka2[],5,0),"")</f>
        <v>168</v>
      </c>
      <c r="M39" s="13">
        <f t="shared" si="4"/>
        <v>211.2</v>
      </c>
      <c r="N39" s="65">
        <v>11</v>
      </c>
      <c r="O39" s="65">
        <v>2021</v>
      </c>
      <c r="P39" s="64"/>
    </row>
    <row r="40" spans="1:16" s="62" customFormat="1" ht="31.2" customHeight="1" x14ac:dyDescent="0.3">
      <c r="A40" s="54">
        <v>33</v>
      </c>
      <c r="B40" s="29" t="s">
        <v>29</v>
      </c>
      <c r="C40" s="80" t="s">
        <v>30</v>
      </c>
      <c r="D40" s="59" t="s">
        <v>32</v>
      </c>
      <c r="E40" s="28" t="s">
        <v>37</v>
      </c>
      <c r="F40" s="31">
        <f>0.1*K40</f>
        <v>17.600000000000001</v>
      </c>
      <c r="G40" s="63">
        <f>K40</f>
        <v>176</v>
      </c>
      <c r="H40" s="63"/>
      <c r="I40" s="63"/>
      <c r="J40" s="31"/>
      <c r="K40" s="13">
        <f>IFERROR(VLOOKUP(CONCATENATE(O40,"_",N40),Tabulka2[],4,0),"")</f>
        <v>176</v>
      </c>
      <c r="L40" s="19">
        <f>IFERROR(VLOOKUP(CONCATENATE(O40,"_",N40),Tabulka2[],5,0),"")</f>
        <v>168</v>
      </c>
      <c r="M40" s="13">
        <f t="shared" si="4"/>
        <v>211.2</v>
      </c>
      <c r="N40" s="65">
        <v>11</v>
      </c>
      <c r="O40" s="65">
        <v>2021</v>
      </c>
      <c r="P40" s="64"/>
    </row>
    <row r="41" spans="1:16" s="62" customFormat="1" ht="31.2" customHeight="1" x14ac:dyDescent="0.3">
      <c r="A41" s="41">
        <v>34</v>
      </c>
      <c r="B41" s="29" t="s">
        <v>29</v>
      </c>
      <c r="C41" s="80" t="s">
        <v>39</v>
      </c>
      <c r="D41" s="59" t="s">
        <v>33</v>
      </c>
      <c r="E41" s="28" t="s">
        <v>37</v>
      </c>
      <c r="F41" s="31">
        <f>0.3*K41</f>
        <v>52.8</v>
      </c>
      <c r="G41" s="63">
        <f>1*K41</f>
        <v>176</v>
      </c>
      <c r="H41" s="63"/>
      <c r="I41" s="63"/>
      <c r="K41" s="13">
        <f>IFERROR(VLOOKUP(CONCATENATE(O41,"_",N41),Tabulka2[],4,0),"")</f>
        <v>176</v>
      </c>
      <c r="L41" s="19">
        <f>IFERROR(VLOOKUP(CONCATENATE(O41,"_",N41),Tabulka2[],5,0),"")</f>
        <v>168</v>
      </c>
      <c r="M41" s="13">
        <f t="shared" si="4"/>
        <v>211.2</v>
      </c>
      <c r="N41" s="65">
        <v>11</v>
      </c>
      <c r="O41" s="65">
        <v>2021</v>
      </c>
      <c r="P41" s="64"/>
    </row>
    <row r="42" spans="1:16" s="62" customFormat="1" ht="31.2" customHeight="1" x14ac:dyDescent="0.3">
      <c r="A42" s="54">
        <v>35</v>
      </c>
      <c r="B42" s="29" t="s">
        <v>29</v>
      </c>
      <c r="C42" s="80" t="s">
        <v>30</v>
      </c>
      <c r="D42" s="59" t="s">
        <v>34</v>
      </c>
      <c r="E42" s="28" t="s">
        <v>37</v>
      </c>
      <c r="F42" s="31">
        <f>0.2*K42</f>
        <v>35.200000000000003</v>
      </c>
      <c r="G42" s="63">
        <f>K42</f>
        <v>176</v>
      </c>
      <c r="H42" s="63"/>
      <c r="I42" s="63"/>
      <c r="J42" s="63"/>
      <c r="K42" s="13">
        <f>IFERROR(VLOOKUP(CONCATENATE(O42,"_",N42),Tabulka2[],4,0),"")</f>
        <v>176</v>
      </c>
      <c r="L42" s="19">
        <f>IFERROR(VLOOKUP(CONCATENATE(O42,"_",N42),Tabulka2[],5,0),"")</f>
        <v>168</v>
      </c>
      <c r="M42" s="13">
        <f t="shared" si="4"/>
        <v>211.2</v>
      </c>
      <c r="N42" s="65">
        <v>11</v>
      </c>
      <c r="O42" s="65">
        <v>2021</v>
      </c>
      <c r="P42" s="64"/>
    </row>
    <row r="43" spans="1:16" s="62" customFormat="1" ht="31.2" customHeight="1" x14ac:dyDescent="0.3">
      <c r="A43" s="41">
        <v>36</v>
      </c>
      <c r="B43" s="29" t="s">
        <v>29</v>
      </c>
      <c r="C43" s="80" t="s">
        <v>30</v>
      </c>
      <c r="D43" s="59" t="s">
        <v>35</v>
      </c>
      <c r="E43" s="28" t="s">
        <v>37</v>
      </c>
      <c r="F43" s="31">
        <f>0.1*K43</f>
        <v>17.600000000000001</v>
      </c>
      <c r="G43" s="63">
        <f>K43</f>
        <v>176</v>
      </c>
      <c r="H43" s="63"/>
      <c r="I43" s="63"/>
      <c r="J43" s="63"/>
      <c r="K43" s="13">
        <f>IFERROR(VLOOKUP(CONCATENATE(O43,"_",N43),Tabulka2[],4,0),"")</f>
        <v>176</v>
      </c>
      <c r="L43" s="19">
        <f>IFERROR(VLOOKUP(CONCATENATE(O43,"_",N43),Tabulka2[],5,0),"")</f>
        <v>168</v>
      </c>
      <c r="M43" s="13">
        <f t="shared" si="4"/>
        <v>211.2</v>
      </c>
      <c r="N43" s="65">
        <v>11</v>
      </c>
      <c r="O43" s="65">
        <v>2021</v>
      </c>
      <c r="P43" s="64"/>
    </row>
    <row r="44" spans="1:16" s="73" customFormat="1" ht="31.2" customHeight="1" x14ac:dyDescent="0.3">
      <c r="A44" s="54">
        <v>37</v>
      </c>
      <c r="B44" s="44" t="s">
        <v>29</v>
      </c>
      <c r="C44" s="81" t="s">
        <v>30</v>
      </c>
      <c r="D44" s="69" t="s">
        <v>32</v>
      </c>
      <c r="E44" s="55" t="s">
        <v>37</v>
      </c>
      <c r="F44" s="43">
        <f>0.1*K44</f>
        <v>17.600000000000001</v>
      </c>
      <c r="G44" s="42">
        <f>K44+33</f>
        <v>209</v>
      </c>
      <c r="H44" s="42"/>
      <c r="I44" s="42"/>
      <c r="J44" s="42"/>
      <c r="K44" s="48">
        <f>IFERROR(VLOOKUP(CONCATENATE(O44,"_",N44),Tabulka2[],4,0),"")</f>
        <v>176</v>
      </c>
      <c r="L44" s="49">
        <f>IFERROR(VLOOKUP(CONCATENATE(O44,"_",N44),Tabulka2[],5,0),"")</f>
        <v>168</v>
      </c>
      <c r="M44" s="48">
        <f t="shared" si="4"/>
        <v>211.2</v>
      </c>
      <c r="N44" s="71">
        <v>11</v>
      </c>
      <c r="O44" s="71">
        <v>2021</v>
      </c>
      <c r="P44" s="72"/>
    </row>
    <row r="45" spans="1:16" s="62" customFormat="1" ht="31.2" customHeight="1" x14ac:dyDescent="0.3">
      <c r="A45" s="41">
        <v>38</v>
      </c>
      <c r="B45" s="29" t="s">
        <v>29</v>
      </c>
      <c r="C45" s="80" t="s">
        <v>30</v>
      </c>
      <c r="D45" s="59" t="s">
        <v>38</v>
      </c>
      <c r="E45" s="28" t="s">
        <v>37</v>
      </c>
      <c r="F45" s="31">
        <f>0.2*K45</f>
        <v>35.200000000000003</v>
      </c>
      <c r="G45" s="63">
        <f>K45</f>
        <v>176</v>
      </c>
      <c r="H45" s="63"/>
      <c r="I45" s="63"/>
      <c r="J45" s="63"/>
      <c r="K45" s="13">
        <f>IFERROR(VLOOKUP(CONCATENATE(O45,"_",N45),Tabulka2[],4,0),"")</f>
        <v>176</v>
      </c>
      <c r="L45" s="19">
        <f>IFERROR(VLOOKUP(CONCATENATE(O45,"_",N45),Tabulka2[],5,0),"")</f>
        <v>168</v>
      </c>
      <c r="M45" s="13">
        <f t="shared" si="4"/>
        <v>211.2</v>
      </c>
      <c r="N45" s="65">
        <v>11</v>
      </c>
      <c r="O45" s="65">
        <v>2021</v>
      </c>
      <c r="P45" s="64"/>
    </row>
    <row r="46" spans="1:16" s="73" customFormat="1" ht="31.2" customHeight="1" x14ac:dyDescent="0.3">
      <c r="A46" s="54">
        <v>39</v>
      </c>
      <c r="B46" s="44" t="s">
        <v>29</v>
      </c>
      <c r="C46" s="81" t="s">
        <v>30</v>
      </c>
      <c r="D46" s="69" t="s">
        <v>32</v>
      </c>
      <c r="E46" s="55" t="s">
        <v>37</v>
      </c>
      <c r="F46" s="43">
        <f>0.1*K46</f>
        <v>17.600000000000001</v>
      </c>
      <c r="G46" s="42">
        <f>K46+24</f>
        <v>200</v>
      </c>
      <c r="H46" s="42"/>
      <c r="I46" s="42"/>
      <c r="J46" s="42"/>
      <c r="K46" s="48">
        <f>IFERROR(VLOOKUP(CONCATENATE(O46,"_",N46),Tabulka2[],4,0),"")</f>
        <v>176</v>
      </c>
      <c r="L46" s="49">
        <f>IFERROR(VLOOKUP(CONCATENATE(O46,"_",N46),Tabulka2[],5,0),"")</f>
        <v>168</v>
      </c>
      <c r="M46" s="48">
        <f t="shared" si="4"/>
        <v>211.2</v>
      </c>
      <c r="N46" s="71">
        <v>11</v>
      </c>
      <c r="O46" s="71">
        <v>2021</v>
      </c>
      <c r="P46" s="72"/>
    </row>
    <row r="47" spans="1:16" s="62" customFormat="1" ht="31.2" customHeight="1" x14ac:dyDescent="0.3">
      <c r="A47" s="41">
        <v>40</v>
      </c>
      <c r="B47" s="29" t="s">
        <v>29</v>
      </c>
      <c r="C47" s="80" t="s">
        <v>30</v>
      </c>
      <c r="D47" s="59" t="s">
        <v>35</v>
      </c>
      <c r="E47" s="28" t="s">
        <v>37</v>
      </c>
      <c r="F47" s="31">
        <f>0.1*K47</f>
        <v>17.600000000000001</v>
      </c>
      <c r="G47" s="63">
        <f>K47+16</f>
        <v>192</v>
      </c>
      <c r="H47" s="63"/>
      <c r="I47" s="63"/>
      <c r="J47" s="63"/>
      <c r="K47" s="13">
        <f>IFERROR(VLOOKUP(CONCATENATE(O47,"_",N47),Tabulka2[],4,0),"")</f>
        <v>176</v>
      </c>
      <c r="L47" s="19">
        <f>IFERROR(VLOOKUP(CONCATENATE(O47,"_",N47),Tabulka2[],5,0),"")</f>
        <v>168</v>
      </c>
      <c r="M47" s="13">
        <f t="shared" si="4"/>
        <v>211.2</v>
      </c>
      <c r="N47" s="65">
        <v>11</v>
      </c>
      <c r="O47" s="65">
        <v>2021</v>
      </c>
      <c r="P47" s="64"/>
    </row>
    <row r="48" spans="1:16" s="62" customFormat="1" ht="31.2" customHeight="1" x14ac:dyDescent="0.3">
      <c r="A48" s="54">
        <v>41</v>
      </c>
      <c r="B48" s="29" t="s">
        <v>29</v>
      </c>
      <c r="C48" s="80" t="s">
        <v>30</v>
      </c>
      <c r="D48" s="59" t="s">
        <v>32</v>
      </c>
      <c r="E48" s="28" t="s">
        <v>37</v>
      </c>
      <c r="F48" s="31">
        <f>0.1*K48</f>
        <v>17.600000000000001</v>
      </c>
      <c r="G48" s="63">
        <f>K48+16</f>
        <v>192</v>
      </c>
      <c r="H48" s="63"/>
      <c r="I48" s="63"/>
      <c r="J48" s="63"/>
      <c r="K48" s="13">
        <f>IFERROR(VLOOKUP(CONCATENATE(O48,"_",N48),Tabulka2[],4,0),"")</f>
        <v>176</v>
      </c>
      <c r="L48" s="19">
        <f>IFERROR(VLOOKUP(CONCATENATE(O48,"_",N48),Tabulka2[],5,0),"")</f>
        <v>168</v>
      </c>
      <c r="M48" s="13">
        <f t="shared" si="4"/>
        <v>211.2</v>
      </c>
      <c r="N48" s="65">
        <v>11</v>
      </c>
      <c r="O48" s="65">
        <v>2021</v>
      </c>
      <c r="P48" s="64"/>
    </row>
    <row r="49" spans="1:16" s="62" customFormat="1" ht="31.2" customHeight="1" x14ac:dyDescent="0.3">
      <c r="A49" s="41">
        <v>42</v>
      </c>
      <c r="B49" s="29" t="s">
        <v>29</v>
      </c>
      <c r="C49" s="80" t="s">
        <v>30</v>
      </c>
      <c r="D49" s="29" t="s">
        <v>32</v>
      </c>
      <c r="E49" s="28" t="s">
        <v>37</v>
      </c>
      <c r="F49" s="31">
        <f>0.1*K49</f>
        <v>17.600000000000001</v>
      </c>
      <c r="G49" s="63">
        <f>K49+13</f>
        <v>189</v>
      </c>
      <c r="H49" s="63"/>
      <c r="I49" s="63"/>
      <c r="J49" s="63"/>
      <c r="K49" s="13">
        <f>IFERROR(VLOOKUP(CONCATENATE(O49,"_",N49),Tabulka2[],4,0),"")</f>
        <v>176</v>
      </c>
      <c r="L49" s="19">
        <f>IFERROR(VLOOKUP(CONCATENATE(O49,"_",N49),Tabulka2[],5,0),"")</f>
        <v>168</v>
      </c>
      <c r="M49" s="13">
        <f t="shared" si="4"/>
        <v>211.2</v>
      </c>
      <c r="N49" s="65">
        <v>11</v>
      </c>
      <c r="O49" s="65">
        <v>2021</v>
      </c>
      <c r="P49" s="64"/>
    </row>
    <row r="50" spans="1:16" s="62" customFormat="1" ht="31.2" customHeight="1" x14ac:dyDescent="0.3">
      <c r="A50" s="54">
        <v>43</v>
      </c>
      <c r="B50" s="29" t="s">
        <v>29</v>
      </c>
      <c r="C50" s="80" t="s">
        <v>30</v>
      </c>
      <c r="D50" s="29" t="s">
        <v>36</v>
      </c>
      <c r="E50" s="28" t="s">
        <v>37</v>
      </c>
      <c r="F50" s="31">
        <f>0.3*K50</f>
        <v>52.8</v>
      </c>
      <c r="G50" s="63">
        <f>K50</f>
        <v>176</v>
      </c>
      <c r="H50" s="63"/>
      <c r="I50" s="63"/>
      <c r="J50" s="63"/>
      <c r="K50" s="13">
        <f>IFERROR(VLOOKUP(CONCATENATE(O50,"_",N50),Tabulka2[],4,0),"")</f>
        <v>176</v>
      </c>
      <c r="L50" s="19">
        <f>IFERROR(VLOOKUP(CONCATENATE(O50,"_",N50),Tabulka2[],5,0),"")</f>
        <v>168</v>
      </c>
      <c r="M50" s="13">
        <f t="shared" si="4"/>
        <v>211.2</v>
      </c>
      <c r="N50" s="65">
        <v>11</v>
      </c>
      <c r="O50" s="65">
        <v>2021</v>
      </c>
      <c r="P50" s="64"/>
    </row>
    <row r="51" spans="1:16" s="62" customFormat="1" ht="31.2" customHeight="1" x14ac:dyDescent="0.3">
      <c r="A51" s="41">
        <v>44</v>
      </c>
      <c r="B51" s="29" t="s">
        <v>29</v>
      </c>
      <c r="C51" s="80" t="s">
        <v>30</v>
      </c>
      <c r="D51" s="59" t="s">
        <v>41</v>
      </c>
      <c r="E51" s="36" t="s">
        <v>40</v>
      </c>
      <c r="F51" s="31">
        <v>24</v>
      </c>
      <c r="G51" s="63">
        <f>K51*0.5+F51</f>
        <v>112</v>
      </c>
      <c r="H51" s="63"/>
      <c r="I51" s="63"/>
      <c r="J51" s="63"/>
      <c r="K51" s="13">
        <f>IFERROR(VLOOKUP(CONCATENATE(O51,"_",N51),Tabulka2[],4,0),"")</f>
        <v>176</v>
      </c>
      <c r="L51" s="19">
        <f>IFERROR(VLOOKUP(CONCATENATE(O51,"_",N51),Tabulka2[],5,0),"")</f>
        <v>168</v>
      </c>
      <c r="M51" s="13">
        <f t="shared" si="4"/>
        <v>211.2</v>
      </c>
      <c r="N51" s="65">
        <v>11</v>
      </c>
      <c r="O51" s="65">
        <v>2021</v>
      </c>
      <c r="P51" s="64"/>
    </row>
    <row r="52" spans="1:16" s="62" customFormat="1" ht="31.2" customHeight="1" x14ac:dyDescent="0.3">
      <c r="A52" s="54">
        <v>45</v>
      </c>
      <c r="B52" s="29" t="s">
        <v>29</v>
      </c>
      <c r="C52" s="80" t="s">
        <v>30</v>
      </c>
      <c r="D52" s="59" t="s">
        <v>41</v>
      </c>
      <c r="E52" s="36" t="s">
        <v>40</v>
      </c>
      <c r="F52" s="31">
        <v>24</v>
      </c>
      <c r="G52" s="63">
        <f>K52+30</f>
        <v>206</v>
      </c>
      <c r="H52" s="63"/>
      <c r="I52" s="63"/>
      <c r="J52" s="63"/>
      <c r="K52" s="13">
        <f>IFERROR(VLOOKUP(CONCATENATE(O52,"_",N52),Tabulka2[],4,0),"")</f>
        <v>176</v>
      </c>
      <c r="L52" s="19">
        <f>IFERROR(VLOOKUP(CONCATENATE(O52,"_",N52),Tabulka2[],5,0),"")</f>
        <v>168</v>
      </c>
      <c r="M52" s="13">
        <f t="shared" si="4"/>
        <v>211.2</v>
      </c>
      <c r="N52" s="65">
        <v>11</v>
      </c>
      <c r="O52" s="65">
        <v>2021</v>
      </c>
      <c r="P52" s="64"/>
    </row>
    <row r="53" spans="1:16" s="73" customFormat="1" ht="31.2" customHeight="1" x14ac:dyDescent="0.3">
      <c r="A53" s="41">
        <v>46</v>
      </c>
      <c r="B53" s="44" t="s">
        <v>29</v>
      </c>
      <c r="C53" s="81" t="s">
        <v>30</v>
      </c>
      <c r="D53" s="69" t="s">
        <v>41</v>
      </c>
      <c r="E53" s="55" t="s">
        <v>40</v>
      </c>
      <c r="F53" s="43">
        <v>24</v>
      </c>
      <c r="G53" s="42">
        <f>K53+33</f>
        <v>209</v>
      </c>
      <c r="H53" s="42"/>
      <c r="I53" s="42"/>
      <c r="J53" s="42"/>
      <c r="K53" s="48">
        <f>IFERROR(VLOOKUP(CONCATENATE(O53,"_",N53),Tabulka2[],4,0),"")</f>
        <v>176</v>
      </c>
      <c r="L53" s="49">
        <f>IFERROR(VLOOKUP(CONCATENATE(O53,"_",N53),Tabulka2[],5,0),"")</f>
        <v>168</v>
      </c>
      <c r="M53" s="48">
        <f t="shared" si="4"/>
        <v>211.2</v>
      </c>
      <c r="N53" s="71">
        <v>11</v>
      </c>
      <c r="O53" s="71">
        <v>2021</v>
      </c>
      <c r="P53" s="72"/>
    </row>
    <row r="54" spans="1:16" s="73" customFormat="1" ht="31.2" customHeight="1" x14ac:dyDescent="0.3">
      <c r="A54" s="54">
        <v>47</v>
      </c>
      <c r="B54" s="44" t="s">
        <v>29</v>
      </c>
      <c r="C54" s="81" t="s">
        <v>30</v>
      </c>
      <c r="D54" s="69" t="s">
        <v>41</v>
      </c>
      <c r="E54" s="55" t="s">
        <v>40</v>
      </c>
      <c r="F54" s="43">
        <v>24</v>
      </c>
      <c r="G54" s="42">
        <f>K54+F54</f>
        <v>200</v>
      </c>
      <c r="H54" s="42"/>
      <c r="I54" s="42"/>
      <c r="J54" s="42"/>
      <c r="K54" s="48">
        <f>IFERROR(VLOOKUP(CONCATENATE(O54,"_",N54),Tabulka2[],4,0),"")</f>
        <v>176</v>
      </c>
      <c r="L54" s="49">
        <f>IFERROR(VLOOKUP(CONCATENATE(O54,"_",N54),Tabulka2[],5,0),"")</f>
        <v>168</v>
      </c>
      <c r="M54" s="48">
        <f t="shared" si="4"/>
        <v>211.2</v>
      </c>
      <c r="N54" s="71">
        <v>11</v>
      </c>
      <c r="O54" s="71">
        <v>2021</v>
      </c>
      <c r="P54" s="72"/>
    </row>
    <row r="55" spans="1:16" s="62" customFormat="1" ht="31.2" customHeight="1" x14ac:dyDescent="0.3">
      <c r="A55" s="41">
        <v>48</v>
      </c>
      <c r="B55" s="29" t="s">
        <v>29</v>
      </c>
      <c r="C55" s="80" t="s">
        <v>30</v>
      </c>
      <c r="D55" s="59" t="s">
        <v>32</v>
      </c>
      <c r="E55" s="28" t="s">
        <v>37</v>
      </c>
      <c r="F55" s="31">
        <f>0.1*K55</f>
        <v>18.400000000000002</v>
      </c>
      <c r="G55" s="63">
        <f>0.2*K55</f>
        <v>36.800000000000004</v>
      </c>
      <c r="H55" s="63"/>
      <c r="I55" s="63"/>
      <c r="J55" s="63"/>
      <c r="K55" s="13">
        <f>IFERROR(VLOOKUP(CONCATENATE(O55,"_",N55),Tabulka2[],4,0),"")</f>
        <v>184</v>
      </c>
      <c r="L55" s="19">
        <f>IFERROR(VLOOKUP(CONCATENATE(O55,"_",N55),Tabulka2[],5,0),"")</f>
        <v>176</v>
      </c>
      <c r="M55" s="13">
        <f t="shared" si="4"/>
        <v>220.79999999999998</v>
      </c>
      <c r="N55" s="65">
        <v>12</v>
      </c>
      <c r="O55" s="65">
        <v>2021</v>
      </c>
      <c r="P55" s="64"/>
    </row>
    <row r="56" spans="1:16" s="62" customFormat="1" ht="31.2" customHeight="1" x14ac:dyDescent="0.3">
      <c r="A56" s="54">
        <v>49</v>
      </c>
      <c r="B56" s="29" t="s">
        <v>29</v>
      </c>
      <c r="C56" s="80" t="s">
        <v>30</v>
      </c>
      <c r="D56" s="59" t="s">
        <v>32</v>
      </c>
      <c r="E56" s="28" t="s">
        <v>37</v>
      </c>
      <c r="F56" s="31">
        <f>0.1*K56</f>
        <v>18.400000000000002</v>
      </c>
      <c r="G56" s="63">
        <f>K56+33</f>
        <v>217</v>
      </c>
      <c r="H56" s="63"/>
      <c r="I56" s="63"/>
      <c r="J56" s="63"/>
      <c r="K56" s="13">
        <f>IFERROR(VLOOKUP(CONCATENATE(O56,"_",N56),Tabulka2[],4,0),"")</f>
        <v>184</v>
      </c>
      <c r="L56" s="19">
        <f>IFERROR(VLOOKUP(CONCATENATE(O56,"_",N56),Tabulka2[],5,0),"")</f>
        <v>176</v>
      </c>
      <c r="M56" s="13">
        <f t="shared" si="4"/>
        <v>220.79999999999998</v>
      </c>
      <c r="N56" s="65">
        <v>12</v>
      </c>
      <c r="O56" s="65">
        <v>2021</v>
      </c>
      <c r="P56" s="64"/>
    </row>
    <row r="57" spans="1:16" s="62" customFormat="1" ht="31.2" customHeight="1" x14ac:dyDescent="0.3">
      <c r="A57" s="41">
        <v>50</v>
      </c>
      <c r="B57" s="29" t="s">
        <v>29</v>
      </c>
      <c r="C57" s="80" t="s">
        <v>39</v>
      </c>
      <c r="D57" s="59" t="s">
        <v>33</v>
      </c>
      <c r="E57" s="28" t="s">
        <v>37</v>
      </c>
      <c r="F57" s="31">
        <f>0.3*K57</f>
        <v>55.199999999999996</v>
      </c>
      <c r="G57" s="63">
        <f>1*K57</f>
        <v>184</v>
      </c>
      <c r="H57" s="63"/>
      <c r="I57" s="63"/>
      <c r="J57" s="63"/>
      <c r="K57" s="13">
        <f>IFERROR(VLOOKUP(CONCATENATE(O57,"_",N57),Tabulka2[],4,0),"")</f>
        <v>184</v>
      </c>
      <c r="L57" s="19">
        <f>IFERROR(VLOOKUP(CONCATENATE(O57,"_",N57),Tabulka2[],5,0),"")</f>
        <v>176</v>
      </c>
      <c r="M57" s="13">
        <f t="shared" si="4"/>
        <v>220.79999999999998</v>
      </c>
      <c r="N57" s="65">
        <v>12</v>
      </c>
      <c r="O57" s="65">
        <v>2021</v>
      </c>
      <c r="P57" s="64"/>
    </row>
    <row r="58" spans="1:16" s="62" customFormat="1" ht="31.2" customHeight="1" x14ac:dyDescent="0.3">
      <c r="A58" s="54">
        <v>51</v>
      </c>
      <c r="B58" s="29" t="s">
        <v>29</v>
      </c>
      <c r="C58" s="80" t="s">
        <v>39</v>
      </c>
      <c r="D58" s="59" t="s">
        <v>33</v>
      </c>
      <c r="E58" s="28" t="s">
        <v>37</v>
      </c>
      <c r="F58" s="31">
        <f>0.2*K58</f>
        <v>36.800000000000004</v>
      </c>
      <c r="G58" s="63">
        <f>K58</f>
        <v>184</v>
      </c>
      <c r="H58" s="63"/>
      <c r="I58" s="63"/>
      <c r="J58" s="63"/>
      <c r="K58" s="13">
        <f>IFERROR(VLOOKUP(CONCATENATE(O58,"_",N58),Tabulka2[],4,0),"")</f>
        <v>184</v>
      </c>
      <c r="L58" s="19">
        <f>IFERROR(VLOOKUP(CONCATENATE(O58,"_",N58),Tabulka2[],5,0),"")</f>
        <v>176</v>
      </c>
      <c r="M58" s="13">
        <f t="shared" si="4"/>
        <v>220.79999999999998</v>
      </c>
      <c r="N58" s="65">
        <v>12</v>
      </c>
      <c r="O58" s="65">
        <v>2021</v>
      </c>
      <c r="P58" s="64"/>
    </row>
    <row r="59" spans="1:16" s="62" customFormat="1" ht="31.2" customHeight="1" x14ac:dyDescent="0.3">
      <c r="A59" s="41">
        <v>52</v>
      </c>
      <c r="B59" s="29" t="s">
        <v>29</v>
      </c>
      <c r="C59" s="80" t="s">
        <v>30</v>
      </c>
      <c r="D59" s="59" t="s">
        <v>34</v>
      </c>
      <c r="E59" s="28" t="s">
        <v>37</v>
      </c>
      <c r="F59" s="31">
        <f>K59*0.2</f>
        <v>36.800000000000004</v>
      </c>
      <c r="G59" s="63">
        <f>K59</f>
        <v>184</v>
      </c>
      <c r="H59" s="63"/>
      <c r="I59" s="63"/>
      <c r="J59" s="63"/>
      <c r="K59" s="13">
        <f>IFERROR(VLOOKUP(CONCATENATE(O59,"_",N59),Tabulka2[],4,0),"")</f>
        <v>184</v>
      </c>
      <c r="L59" s="19">
        <f>IFERROR(VLOOKUP(CONCATENATE(O59,"_",N59),Tabulka2[],5,0),"")</f>
        <v>176</v>
      </c>
      <c r="M59" s="13">
        <f t="shared" si="4"/>
        <v>220.79999999999998</v>
      </c>
      <c r="N59" s="65">
        <v>12</v>
      </c>
      <c r="O59" s="65">
        <v>2021</v>
      </c>
      <c r="P59" s="64"/>
    </row>
    <row r="60" spans="1:16" s="62" customFormat="1" ht="31.2" customHeight="1" x14ac:dyDescent="0.3">
      <c r="A60" s="54">
        <v>53</v>
      </c>
      <c r="B60" s="29" t="s">
        <v>29</v>
      </c>
      <c r="C60" s="80" t="s">
        <v>30</v>
      </c>
      <c r="D60" s="59" t="s">
        <v>35</v>
      </c>
      <c r="E60" s="28" t="s">
        <v>37</v>
      </c>
      <c r="F60" s="37">
        <v>18.399999999999999</v>
      </c>
      <c r="G60" s="35">
        <f>K60</f>
        <v>184</v>
      </c>
      <c r="H60" s="63"/>
      <c r="I60" s="63"/>
      <c r="J60" s="63"/>
      <c r="K60" s="13">
        <f>IFERROR(VLOOKUP(CONCATENATE(O60,"_",N60),Tabulka2[],4,0),"")</f>
        <v>184</v>
      </c>
      <c r="L60" s="19">
        <f>IFERROR(VLOOKUP(CONCATENATE(O60,"_",N60),Tabulka2[],5,0),"")</f>
        <v>176</v>
      </c>
      <c r="M60" s="13">
        <f t="shared" si="4"/>
        <v>220.79999999999998</v>
      </c>
      <c r="N60" s="65">
        <v>12</v>
      </c>
      <c r="O60" s="65">
        <v>2021</v>
      </c>
      <c r="P60" s="64"/>
    </row>
    <row r="61" spans="1:16" s="73" customFormat="1" ht="31.2" customHeight="1" x14ac:dyDescent="0.3">
      <c r="A61" s="41">
        <v>54</v>
      </c>
      <c r="B61" s="44" t="s">
        <v>29</v>
      </c>
      <c r="C61" s="81" t="s">
        <v>30</v>
      </c>
      <c r="D61" s="69" t="s">
        <v>32</v>
      </c>
      <c r="E61" s="55" t="s">
        <v>37</v>
      </c>
      <c r="F61" s="43">
        <f>0.1*K61</f>
        <v>18.400000000000002</v>
      </c>
      <c r="G61" s="42">
        <f>K61+33</f>
        <v>217</v>
      </c>
      <c r="H61" s="42"/>
      <c r="I61" s="42"/>
      <c r="J61" s="42"/>
      <c r="K61" s="48">
        <f>IFERROR(VLOOKUP(CONCATENATE(O61,"_",N61),Tabulka2[],4,0),"")</f>
        <v>184</v>
      </c>
      <c r="L61" s="49">
        <f>IFERROR(VLOOKUP(CONCATENATE(O61,"_",N61),Tabulka2[],5,0),"")</f>
        <v>176</v>
      </c>
      <c r="M61" s="48">
        <f t="shared" si="4"/>
        <v>220.79999999999998</v>
      </c>
      <c r="N61" s="71">
        <v>12</v>
      </c>
      <c r="O61" s="71">
        <v>2021</v>
      </c>
      <c r="P61" s="72"/>
    </row>
    <row r="62" spans="1:16" s="62" customFormat="1" ht="31.2" customHeight="1" x14ac:dyDescent="0.3">
      <c r="A62" s="54">
        <v>55</v>
      </c>
      <c r="B62" s="29" t="s">
        <v>29</v>
      </c>
      <c r="C62" s="80" t="s">
        <v>30</v>
      </c>
      <c r="D62" s="59" t="s">
        <v>38</v>
      </c>
      <c r="E62" s="28" t="s">
        <v>37</v>
      </c>
      <c r="F62" s="31">
        <f>K62*0.2</f>
        <v>36.800000000000004</v>
      </c>
      <c r="G62" s="63">
        <f>K62</f>
        <v>184</v>
      </c>
      <c r="H62" s="63"/>
      <c r="I62" s="63"/>
      <c r="J62" s="63"/>
      <c r="K62" s="13">
        <f>IFERROR(VLOOKUP(CONCATENATE(O62,"_",N62),Tabulka2[],4,0),"")</f>
        <v>184</v>
      </c>
      <c r="L62" s="19">
        <f>IFERROR(VLOOKUP(CONCATENATE(O62,"_",N62),Tabulka2[],5,0),"")</f>
        <v>176</v>
      </c>
      <c r="M62" s="13">
        <f t="shared" si="4"/>
        <v>220.79999999999998</v>
      </c>
      <c r="N62" s="65">
        <v>12</v>
      </c>
      <c r="O62" s="65">
        <v>2021</v>
      </c>
      <c r="P62" s="64"/>
    </row>
    <row r="63" spans="1:16" s="73" customFormat="1" ht="31.2" customHeight="1" x14ac:dyDescent="0.3">
      <c r="A63" s="41">
        <v>56</v>
      </c>
      <c r="B63" s="44" t="s">
        <v>29</v>
      </c>
      <c r="C63" s="81" t="s">
        <v>30</v>
      </c>
      <c r="D63" s="69" t="s">
        <v>32</v>
      </c>
      <c r="E63" s="55" t="s">
        <v>37</v>
      </c>
      <c r="F63" s="43">
        <f>0.1*K63</f>
        <v>18.400000000000002</v>
      </c>
      <c r="G63" s="42">
        <f>K63+30</f>
        <v>214</v>
      </c>
      <c r="H63" s="42"/>
      <c r="I63" s="42"/>
      <c r="J63" s="42"/>
      <c r="K63" s="48">
        <f>IFERROR(VLOOKUP(CONCATENATE(O63,"_",N63),Tabulka2[],4,0),"")</f>
        <v>184</v>
      </c>
      <c r="L63" s="49">
        <f>IFERROR(VLOOKUP(CONCATENATE(O63,"_",N63),Tabulka2[],5,0),"")</f>
        <v>176</v>
      </c>
      <c r="M63" s="48">
        <f t="shared" si="4"/>
        <v>220.79999999999998</v>
      </c>
      <c r="N63" s="71">
        <v>12</v>
      </c>
      <c r="O63" s="71">
        <v>2021</v>
      </c>
      <c r="P63" s="72"/>
    </row>
    <row r="64" spans="1:16" s="62" customFormat="1" ht="31.2" customHeight="1" x14ac:dyDescent="0.3">
      <c r="A64" s="54">
        <v>57</v>
      </c>
      <c r="B64" s="29" t="s">
        <v>29</v>
      </c>
      <c r="C64" s="80" t="s">
        <v>30</v>
      </c>
      <c r="D64" s="59" t="s">
        <v>35</v>
      </c>
      <c r="E64" s="28" t="s">
        <v>37</v>
      </c>
      <c r="F64" s="31">
        <f>0.1*K64</f>
        <v>18.400000000000002</v>
      </c>
      <c r="G64" s="63">
        <f>K64+16</f>
        <v>200</v>
      </c>
      <c r="H64" s="63"/>
      <c r="I64" s="63"/>
      <c r="J64" s="63"/>
      <c r="K64" s="13">
        <f>IFERROR(VLOOKUP(CONCATENATE(O64,"_",N64),Tabulka2[],4,0),"")</f>
        <v>184</v>
      </c>
      <c r="L64" s="19">
        <f>IFERROR(VLOOKUP(CONCATENATE(O64,"_",N64),Tabulka2[],5,0),"")</f>
        <v>176</v>
      </c>
      <c r="M64" s="13">
        <f t="shared" si="4"/>
        <v>220.79999999999998</v>
      </c>
      <c r="N64" s="65">
        <v>12</v>
      </c>
      <c r="O64" s="65">
        <v>2021</v>
      </c>
      <c r="P64" s="64"/>
    </row>
    <row r="65" spans="1:16" s="62" customFormat="1" ht="31.2" customHeight="1" x14ac:dyDescent="0.3">
      <c r="A65" s="41">
        <v>58</v>
      </c>
      <c r="B65" s="29" t="s">
        <v>29</v>
      </c>
      <c r="C65" s="80" t="s">
        <v>30</v>
      </c>
      <c r="D65" s="59" t="s">
        <v>32</v>
      </c>
      <c r="E65" s="28" t="s">
        <v>37</v>
      </c>
      <c r="F65" s="31">
        <f>0.1*K65</f>
        <v>18.400000000000002</v>
      </c>
      <c r="G65" s="63">
        <f>K65+16</f>
        <v>200</v>
      </c>
      <c r="H65" s="63"/>
      <c r="I65" s="63"/>
      <c r="J65" s="63"/>
      <c r="K65" s="13">
        <f>IFERROR(VLOOKUP(CONCATENATE(O65,"_",N65),Tabulka2[],4,0),"")</f>
        <v>184</v>
      </c>
      <c r="L65" s="19">
        <f>IFERROR(VLOOKUP(CONCATENATE(O65,"_",N65),Tabulka2[],5,0),"")</f>
        <v>176</v>
      </c>
      <c r="M65" s="13">
        <f t="shared" si="4"/>
        <v>220.79999999999998</v>
      </c>
      <c r="N65" s="65">
        <v>12</v>
      </c>
      <c r="O65" s="65">
        <v>2021</v>
      </c>
      <c r="P65" s="64"/>
    </row>
    <row r="66" spans="1:16" s="62" customFormat="1" ht="31.2" customHeight="1" x14ac:dyDescent="0.3">
      <c r="A66" s="54">
        <v>59</v>
      </c>
      <c r="B66" s="29" t="s">
        <v>29</v>
      </c>
      <c r="C66" s="80" t="s">
        <v>30</v>
      </c>
      <c r="D66" s="29" t="s">
        <v>32</v>
      </c>
      <c r="E66" s="28" t="s">
        <v>37</v>
      </c>
      <c r="F66" s="31">
        <f>0.1*K66</f>
        <v>18.400000000000002</v>
      </c>
      <c r="G66" s="63">
        <f>K66+33</f>
        <v>217</v>
      </c>
      <c r="H66" s="63"/>
      <c r="I66" s="63"/>
      <c r="J66" s="63"/>
      <c r="K66" s="13">
        <f>IFERROR(VLOOKUP(CONCATENATE(O66,"_",N66),Tabulka2[],4,0),"")</f>
        <v>184</v>
      </c>
      <c r="L66" s="19">
        <f>IFERROR(VLOOKUP(CONCATENATE(O66,"_",N66),Tabulka2[],5,0),"")</f>
        <v>176</v>
      </c>
      <c r="M66" s="13">
        <f t="shared" si="4"/>
        <v>220.79999999999998</v>
      </c>
      <c r="N66" s="65">
        <v>12</v>
      </c>
      <c r="O66" s="65">
        <v>2021</v>
      </c>
      <c r="P66" s="64"/>
    </row>
    <row r="67" spans="1:16" s="62" customFormat="1" ht="31.2" customHeight="1" x14ac:dyDescent="0.3">
      <c r="A67" s="41">
        <v>60</v>
      </c>
      <c r="B67" s="29" t="s">
        <v>29</v>
      </c>
      <c r="C67" s="80" t="s">
        <v>30</v>
      </c>
      <c r="D67" s="66" t="s">
        <v>36</v>
      </c>
      <c r="E67" s="28" t="s">
        <v>37</v>
      </c>
      <c r="F67" s="31">
        <f>K67*0.3</f>
        <v>55.199999999999996</v>
      </c>
      <c r="G67" s="63">
        <f>K67</f>
        <v>184</v>
      </c>
      <c r="H67" s="63"/>
      <c r="I67" s="63"/>
      <c r="J67" s="63"/>
      <c r="K67" s="13">
        <f>IFERROR(VLOOKUP(CONCATENATE(O67,"_",N67),Tabulka2[],4,0),"")</f>
        <v>184</v>
      </c>
      <c r="L67" s="19">
        <f>IFERROR(VLOOKUP(CONCATENATE(O67,"_",N67),Tabulka2[],5,0),"")</f>
        <v>176</v>
      </c>
      <c r="M67" s="13">
        <f t="shared" si="4"/>
        <v>220.79999999999998</v>
      </c>
      <c r="N67" s="65">
        <v>12</v>
      </c>
      <c r="O67" s="65">
        <v>2021</v>
      </c>
      <c r="P67" s="64"/>
    </row>
    <row r="68" spans="1:16" s="62" customFormat="1" ht="31.2" customHeight="1" x14ac:dyDescent="0.3">
      <c r="A68" s="54">
        <v>61</v>
      </c>
      <c r="B68" s="29" t="s">
        <v>29</v>
      </c>
      <c r="C68" s="80" t="s">
        <v>30</v>
      </c>
      <c r="D68" s="40" t="s">
        <v>42</v>
      </c>
      <c r="E68" s="28" t="s">
        <v>40</v>
      </c>
      <c r="F68" s="31">
        <v>31</v>
      </c>
      <c r="G68" s="63">
        <f>K68+F68</f>
        <v>215</v>
      </c>
      <c r="H68" s="63"/>
      <c r="I68" s="63"/>
      <c r="J68" s="63"/>
      <c r="K68" s="13">
        <f>IFERROR(VLOOKUP(CONCATENATE(O68,"_",N68),Tabulka2[],4,0),"")</f>
        <v>184</v>
      </c>
      <c r="L68" s="19">
        <f>IFERROR(VLOOKUP(CONCATENATE(O68,"_",N68),Tabulka2[],5,0),"")</f>
        <v>176</v>
      </c>
      <c r="M68" s="13">
        <f t="shared" si="4"/>
        <v>220.79999999999998</v>
      </c>
      <c r="N68" s="65">
        <v>12</v>
      </c>
      <c r="O68" s="65">
        <v>2021</v>
      </c>
      <c r="P68" s="64"/>
    </row>
    <row r="69" spans="1:16" s="62" customFormat="1" ht="31.2" customHeight="1" x14ac:dyDescent="0.3">
      <c r="A69" s="41">
        <v>62</v>
      </c>
      <c r="B69" s="29" t="s">
        <v>29</v>
      </c>
      <c r="C69" s="80" t="s">
        <v>30</v>
      </c>
      <c r="D69" s="38" t="s">
        <v>42</v>
      </c>
      <c r="E69" s="28" t="s">
        <v>40</v>
      </c>
      <c r="F69" s="31">
        <v>72</v>
      </c>
      <c r="G69" s="63">
        <v>72</v>
      </c>
      <c r="H69" s="63"/>
      <c r="I69" s="63"/>
      <c r="J69" s="63"/>
      <c r="K69" s="13">
        <f>IFERROR(VLOOKUP(CONCATENATE(O69,"_",N69),Tabulka2[],4,0),"")</f>
        <v>184</v>
      </c>
      <c r="L69" s="19">
        <f>IFERROR(VLOOKUP(CONCATENATE(O69,"_",N69),Tabulka2[],5,0),"")</f>
        <v>176</v>
      </c>
      <c r="M69" s="13">
        <f t="shared" si="4"/>
        <v>220.79999999999998</v>
      </c>
      <c r="N69" s="65">
        <v>12</v>
      </c>
      <c r="O69" s="65">
        <v>2021</v>
      </c>
      <c r="P69" s="64"/>
    </row>
    <row r="70" spans="1:16" s="62" customFormat="1" ht="31.2" customHeight="1" x14ac:dyDescent="0.3">
      <c r="A70" s="54">
        <v>63</v>
      </c>
      <c r="B70" s="29" t="s">
        <v>29</v>
      </c>
      <c r="C70" s="80" t="s">
        <v>30</v>
      </c>
      <c r="D70" s="67" t="s">
        <v>42</v>
      </c>
      <c r="E70" s="28" t="s">
        <v>40</v>
      </c>
      <c r="F70" s="31">
        <v>31</v>
      </c>
      <c r="G70" s="63">
        <v>31</v>
      </c>
      <c r="H70" s="63"/>
      <c r="I70" s="63"/>
      <c r="J70" s="63"/>
      <c r="K70" s="13">
        <f>IFERROR(VLOOKUP(CONCATENATE(O70,"_",N70),Tabulka2[],4,0),"")</f>
        <v>184</v>
      </c>
      <c r="L70" s="19">
        <f>IFERROR(VLOOKUP(CONCATENATE(O70,"_",N70),Tabulka2[],5,0),"")</f>
        <v>176</v>
      </c>
      <c r="M70" s="13">
        <f t="shared" si="4"/>
        <v>220.79999999999998</v>
      </c>
      <c r="N70" s="65">
        <v>12</v>
      </c>
      <c r="O70" s="65">
        <v>2021</v>
      </c>
      <c r="P70" s="64"/>
    </row>
    <row r="71" spans="1:16" s="62" customFormat="1" ht="31.2" customHeight="1" x14ac:dyDescent="0.3">
      <c r="A71" s="41">
        <v>64</v>
      </c>
      <c r="B71" s="29" t="s">
        <v>29</v>
      </c>
      <c r="C71" s="80" t="s">
        <v>30</v>
      </c>
      <c r="D71" s="38" t="s">
        <v>42</v>
      </c>
      <c r="E71" s="28" t="s">
        <v>40</v>
      </c>
      <c r="F71" s="31">
        <v>72</v>
      </c>
      <c r="G71" s="63">
        <v>82</v>
      </c>
      <c r="H71" s="63"/>
      <c r="I71" s="63"/>
      <c r="J71" s="63"/>
      <c r="K71" s="13">
        <f>IFERROR(VLOOKUP(CONCATENATE(O71,"_",N71),Tabulka2[],4,0),"")</f>
        <v>184</v>
      </c>
      <c r="L71" s="19">
        <f>IFERROR(VLOOKUP(CONCATENATE(O71,"_",N71),Tabulka2[],5,0),"")</f>
        <v>176</v>
      </c>
      <c r="M71" s="13">
        <f t="shared" si="4"/>
        <v>220.79999999999998</v>
      </c>
      <c r="N71" s="65">
        <v>12</v>
      </c>
      <c r="O71" s="65">
        <v>2021</v>
      </c>
      <c r="P71" s="64"/>
    </row>
    <row r="72" spans="1:16" s="62" customFormat="1" ht="31.2" customHeight="1" x14ac:dyDescent="0.3">
      <c r="A72" s="54">
        <v>65</v>
      </c>
      <c r="B72" s="29" t="s">
        <v>29</v>
      </c>
      <c r="C72" s="80" t="s">
        <v>30</v>
      </c>
      <c r="D72" s="40" t="s">
        <v>42</v>
      </c>
      <c r="E72" s="28" t="s">
        <v>40</v>
      </c>
      <c r="F72" s="31">
        <v>32</v>
      </c>
      <c r="G72" s="63">
        <v>32</v>
      </c>
      <c r="H72" s="63"/>
      <c r="I72" s="63"/>
      <c r="J72" s="63"/>
      <c r="K72" s="13">
        <f>IFERROR(VLOOKUP(CONCATENATE(O72,"_",N72),Tabulka2[],4,0),"")</f>
        <v>184</v>
      </c>
      <c r="L72" s="19">
        <f>IFERROR(VLOOKUP(CONCATENATE(O72,"_",N72),Tabulka2[],5,0),"")</f>
        <v>176</v>
      </c>
      <c r="M72" s="13">
        <f t="shared" si="4"/>
        <v>220.79999999999998</v>
      </c>
      <c r="N72" s="65">
        <v>12</v>
      </c>
      <c r="O72" s="65">
        <v>2021</v>
      </c>
      <c r="P72" s="64"/>
    </row>
    <row r="73" spans="1:16" s="62" customFormat="1" ht="31.2" customHeight="1" x14ac:dyDescent="0.3">
      <c r="A73" s="41">
        <v>66</v>
      </c>
      <c r="B73" s="29" t="s">
        <v>29</v>
      </c>
      <c r="C73" s="80" t="s">
        <v>30</v>
      </c>
      <c r="D73" s="39" t="s">
        <v>41</v>
      </c>
      <c r="E73" s="28" t="s">
        <v>40</v>
      </c>
      <c r="F73" s="31">
        <v>24</v>
      </c>
      <c r="G73" s="63">
        <f>K73*0.5+24</f>
        <v>116</v>
      </c>
      <c r="H73" s="63"/>
      <c r="I73" s="63"/>
      <c r="J73" s="63"/>
      <c r="K73" s="13">
        <f>IFERROR(VLOOKUP(CONCATENATE(O73,"_",N73),Tabulka2[],4,0),"")</f>
        <v>184</v>
      </c>
      <c r="L73" s="19">
        <f>IFERROR(VLOOKUP(CONCATENATE(O73,"_",N73),Tabulka2[],5,0),"")</f>
        <v>176</v>
      </c>
      <c r="M73" s="13">
        <f t="shared" si="4"/>
        <v>220.79999999999998</v>
      </c>
      <c r="N73" s="65">
        <v>12</v>
      </c>
      <c r="O73" s="65">
        <v>2021</v>
      </c>
      <c r="P73" s="64"/>
    </row>
    <row r="74" spans="1:16" s="62" customFormat="1" ht="31.2" customHeight="1" x14ac:dyDescent="0.3">
      <c r="A74" s="54">
        <v>67</v>
      </c>
      <c r="B74" s="29" t="s">
        <v>29</v>
      </c>
      <c r="C74" s="80" t="s">
        <v>30</v>
      </c>
      <c r="D74" s="40" t="s">
        <v>41</v>
      </c>
      <c r="E74" s="28" t="s">
        <v>40</v>
      </c>
      <c r="F74" s="31">
        <v>24</v>
      </c>
      <c r="G74" s="63">
        <f>K74+30</f>
        <v>214</v>
      </c>
      <c r="H74" s="63"/>
      <c r="I74" s="63"/>
      <c r="J74" s="63"/>
      <c r="K74" s="13">
        <f>IFERROR(VLOOKUP(CONCATENATE(O74,"_",N74),Tabulka2[],4,0),"")</f>
        <v>184</v>
      </c>
      <c r="L74" s="19">
        <f>IFERROR(VLOOKUP(CONCATENATE(O74,"_",N74),Tabulka2[],5,0),"")</f>
        <v>176</v>
      </c>
      <c r="M74" s="13">
        <f t="shared" si="4"/>
        <v>220.79999999999998</v>
      </c>
      <c r="N74" s="65">
        <v>12</v>
      </c>
      <c r="O74" s="65">
        <v>2021</v>
      </c>
      <c r="P74" s="64"/>
    </row>
    <row r="75" spans="1:16" s="62" customFormat="1" ht="31.2" customHeight="1" x14ac:dyDescent="0.3">
      <c r="A75" s="41">
        <v>68</v>
      </c>
      <c r="B75" s="29" t="s">
        <v>29</v>
      </c>
      <c r="C75" s="80" t="s">
        <v>30</v>
      </c>
      <c r="D75" s="39" t="s">
        <v>41</v>
      </c>
      <c r="E75" s="28" t="s">
        <v>40</v>
      </c>
      <c r="F75" s="31">
        <v>24</v>
      </c>
      <c r="G75" s="63">
        <f>K75+33</f>
        <v>217</v>
      </c>
      <c r="H75" s="63"/>
      <c r="I75" s="63"/>
      <c r="J75" s="63"/>
      <c r="K75" s="13">
        <f>IFERROR(VLOOKUP(CONCATENATE(O75,"_",N75),Tabulka2[],4,0),"")</f>
        <v>184</v>
      </c>
      <c r="L75" s="19">
        <f>IFERROR(VLOOKUP(CONCATENATE(O75,"_",N75),Tabulka2[],5,0),"")</f>
        <v>176</v>
      </c>
      <c r="M75" s="13">
        <f t="shared" si="4"/>
        <v>220.79999999999998</v>
      </c>
      <c r="N75" s="65">
        <v>12</v>
      </c>
      <c r="O75" s="65">
        <v>2021</v>
      </c>
      <c r="P75" s="64"/>
    </row>
    <row r="76" spans="1:16" s="62" customFormat="1" ht="31.2" customHeight="1" x14ac:dyDescent="0.3">
      <c r="A76" s="54">
        <v>69</v>
      </c>
      <c r="B76" s="29" t="s">
        <v>29</v>
      </c>
      <c r="C76" s="80" t="s">
        <v>30</v>
      </c>
      <c r="D76" s="40" t="s">
        <v>41</v>
      </c>
      <c r="E76" s="28" t="s">
        <v>40</v>
      </c>
      <c r="F76" s="31">
        <v>24</v>
      </c>
      <c r="G76" s="63">
        <f>184+30</f>
        <v>214</v>
      </c>
      <c r="H76" s="63"/>
      <c r="I76" s="63"/>
      <c r="J76" s="63"/>
      <c r="K76" s="13">
        <f>IFERROR(VLOOKUP(CONCATENATE(O76,"_",N76),Tabulka2[],4,0),"")</f>
        <v>184</v>
      </c>
      <c r="L76" s="19">
        <f>IFERROR(VLOOKUP(CONCATENATE(O76,"_",N76),Tabulka2[],5,0),"")</f>
        <v>176</v>
      </c>
      <c r="M76" s="13">
        <f t="shared" si="4"/>
        <v>220.79999999999998</v>
      </c>
      <c r="N76" s="65">
        <v>12</v>
      </c>
      <c r="O76" s="65">
        <v>2021</v>
      </c>
      <c r="P76" s="64"/>
    </row>
    <row r="77" spans="1:16" s="62" customFormat="1" ht="31.2" customHeight="1" x14ac:dyDescent="0.3">
      <c r="A77" s="41">
        <v>70</v>
      </c>
      <c r="B77" s="29" t="s">
        <v>29</v>
      </c>
      <c r="C77" s="80" t="s">
        <v>30</v>
      </c>
      <c r="D77" s="59" t="s">
        <v>32</v>
      </c>
      <c r="E77" s="28" t="s">
        <v>37</v>
      </c>
      <c r="F77" s="31">
        <f>0.1*K77</f>
        <v>16.8</v>
      </c>
      <c r="G77" s="63">
        <f>0.2*K77</f>
        <v>33.6</v>
      </c>
      <c r="H77" s="63"/>
      <c r="I77" s="63"/>
      <c r="J77" s="63"/>
      <c r="K77" s="13">
        <f>IFERROR(VLOOKUP(CONCATENATE(O77,"_",N77),Tabulka2[],4,0),"")</f>
        <v>168</v>
      </c>
      <c r="L77" s="19">
        <f>IFERROR(VLOOKUP(CONCATENATE(O77,"_",N77),Tabulka2[],5,0),"")</f>
        <v>168</v>
      </c>
      <c r="M77" s="13">
        <f t="shared" si="4"/>
        <v>201.6</v>
      </c>
      <c r="N77" s="65">
        <v>1</v>
      </c>
      <c r="O77" s="65">
        <v>2022</v>
      </c>
      <c r="P77" s="64"/>
    </row>
    <row r="78" spans="1:16" s="62" customFormat="1" ht="31.2" customHeight="1" x14ac:dyDescent="0.3">
      <c r="A78" s="54">
        <v>71</v>
      </c>
      <c r="B78" s="29" t="s">
        <v>29</v>
      </c>
      <c r="C78" s="80" t="s">
        <v>30</v>
      </c>
      <c r="D78" s="59" t="s">
        <v>32</v>
      </c>
      <c r="E78" s="28" t="s">
        <v>37</v>
      </c>
      <c r="F78" s="31">
        <f>K78*0.1</f>
        <v>16.8</v>
      </c>
      <c r="G78" s="63">
        <f t="shared" ref="G78:G86" si="6">K78</f>
        <v>168</v>
      </c>
      <c r="H78" s="63"/>
      <c r="I78" s="63"/>
      <c r="J78" s="63"/>
      <c r="K78" s="13">
        <f>IFERROR(VLOOKUP(CONCATENATE(O78,"_",N78),Tabulka2[],4,0),"")</f>
        <v>168</v>
      </c>
      <c r="L78" s="19">
        <f>IFERROR(VLOOKUP(CONCATENATE(O78,"_",N78),Tabulka2[],5,0),"")</f>
        <v>168</v>
      </c>
      <c r="M78" s="13">
        <f t="shared" si="4"/>
        <v>201.6</v>
      </c>
      <c r="N78" s="65">
        <v>1</v>
      </c>
      <c r="O78" s="65">
        <v>2022</v>
      </c>
      <c r="P78" s="64"/>
    </row>
    <row r="79" spans="1:16" s="62" customFormat="1" ht="31.2" customHeight="1" x14ac:dyDescent="0.3">
      <c r="A79" s="41">
        <v>72</v>
      </c>
      <c r="B79" s="29" t="s">
        <v>29</v>
      </c>
      <c r="C79" s="80" t="s">
        <v>39</v>
      </c>
      <c r="D79" s="59" t="s">
        <v>33</v>
      </c>
      <c r="E79" s="28" t="s">
        <v>37</v>
      </c>
      <c r="F79" s="31">
        <f>0.3*K79</f>
        <v>50.4</v>
      </c>
      <c r="G79" s="63">
        <f t="shared" si="6"/>
        <v>168</v>
      </c>
      <c r="H79" s="63"/>
      <c r="I79" s="63"/>
      <c r="J79" s="63"/>
      <c r="K79" s="13">
        <f>IFERROR(VLOOKUP(CONCATENATE(O79,"_",N79),Tabulka2[],4,0),"")</f>
        <v>168</v>
      </c>
      <c r="L79" s="19">
        <f>IFERROR(VLOOKUP(CONCATENATE(O79,"_",N79),Tabulka2[],5,0),"")</f>
        <v>168</v>
      </c>
      <c r="M79" s="13">
        <f t="shared" si="4"/>
        <v>201.6</v>
      </c>
      <c r="N79" s="65">
        <v>1</v>
      </c>
      <c r="O79" s="65">
        <v>2022</v>
      </c>
      <c r="P79" s="64"/>
    </row>
    <row r="80" spans="1:16" s="62" customFormat="1" ht="31.2" customHeight="1" x14ac:dyDescent="0.3">
      <c r="A80" s="54">
        <v>73</v>
      </c>
      <c r="B80" s="29" t="s">
        <v>29</v>
      </c>
      <c r="C80" s="80" t="s">
        <v>39</v>
      </c>
      <c r="D80" s="59" t="s">
        <v>33</v>
      </c>
      <c r="E80" s="28" t="s">
        <v>37</v>
      </c>
      <c r="F80" s="31">
        <f>0.2*K80</f>
        <v>33.6</v>
      </c>
      <c r="G80" s="63">
        <f t="shared" si="6"/>
        <v>168</v>
      </c>
      <c r="H80" s="63"/>
      <c r="I80" s="63"/>
      <c r="J80" s="63"/>
      <c r="K80" s="13">
        <f>IFERROR(VLOOKUP(CONCATENATE(O80,"_",N80),Tabulka2[],4,0),"")</f>
        <v>168</v>
      </c>
      <c r="L80" s="19">
        <f>IFERROR(VLOOKUP(CONCATENATE(O80,"_",N80),Tabulka2[],5,0),"")</f>
        <v>168</v>
      </c>
      <c r="M80" s="13">
        <f t="shared" si="4"/>
        <v>201.6</v>
      </c>
      <c r="N80" s="65">
        <v>1</v>
      </c>
      <c r="O80" s="65">
        <v>2022</v>
      </c>
      <c r="P80" s="64"/>
    </row>
    <row r="81" spans="1:16" s="62" customFormat="1" ht="31.2" customHeight="1" x14ac:dyDescent="0.3">
      <c r="A81" s="41">
        <v>74</v>
      </c>
      <c r="B81" s="29" t="s">
        <v>29</v>
      </c>
      <c r="C81" s="80" t="s">
        <v>30</v>
      </c>
      <c r="D81" s="59" t="s">
        <v>34</v>
      </c>
      <c r="E81" s="28" t="s">
        <v>37</v>
      </c>
      <c r="F81" s="31">
        <f>0.2*K81</f>
        <v>33.6</v>
      </c>
      <c r="G81" s="63">
        <f t="shared" si="6"/>
        <v>168</v>
      </c>
      <c r="H81" s="63"/>
      <c r="I81" s="63"/>
      <c r="J81" s="63"/>
      <c r="K81" s="13">
        <f>IFERROR(VLOOKUP(CONCATENATE(O81,"_",N81),Tabulka2[],4,0),"")</f>
        <v>168</v>
      </c>
      <c r="L81" s="19">
        <f>IFERROR(VLOOKUP(CONCATENATE(O81,"_",N81),Tabulka2[],5,0),"")</f>
        <v>168</v>
      </c>
      <c r="M81" s="13">
        <f t="shared" si="4"/>
        <v>201.6</v>
      </c>
      <c r="N81" s="65">
        <v>1</v>
      </c>
      <c r="O81" s="65">
        <v>2022</v>
      </c>
      <c r="P81" s="64"/>
    </row>
    <row r="82" spans="1:16" s="73" customFormat="1" ht="31.2" customHeight="1" x14ac:dyDescent="0.3">
      <c r="A82" s="54">
        <v>75</v>
      </c>
      <c r="B82" s="44" t="s">
        <v>29</v>
      </c>
      <c r="C82" s="81" t="s">
        <v>30</v>
      </c>
      <c r="D82" s="69" t="s">
        <v>35</v>
      </c>
      <c r="E82" s="55" t="s">
        <v>37</v>
      </c>
      <c r="F82" s="43">
        <v>12.8</v>
      </c>
      <c r="G82" s="42">
        <f>0.8*K82</f>
        <v>134.4</v>
      </c>
      <c r="H82" s="42"/>
      <c r="I82" s="42"/>
      <c r="J82" s="42"/>
      <c r="K82" s="48">
        <f>IFERROR(VLOOKUP(CONCATENATE(O82,"_",N82),Tabulka2[],4,0),"")</f>
        <v>168</v>
      </c>
      <c r="L82" s="49">
        <f>IFERROR(VLOOKUP(CONCATENATE(O82,"_",N82),Tabulka2[],5,0),"")</f>
        <v>168</v>
      </c>
      <c r="M82" s="48">
        <f t="shared" si="4"/>
        <v>201.6</v>
      </c>
      <c r="N82" s="71">
        <v>1</v>
      </c>
      <c r="O82" s="71">
        <v>2022</v>
      </c>
      <c r="P82" s="72"/>
    </row>
    <row r="83" spans="1:16" s="62" customFormat="1" ht="31.2" customHeight="1" x14ac:dyDescent="0.3">
      <c r="A83" s="41">
        <v>76</v>
      </c>
      <c r="B83" s="29" t="s">
        <v>29</v>
      </c>
      <c r="C83" s="80" t="s">
        <v>30</v>
      </c>
      <c r="D83" s="59" t="s">
        <v>35</v>
      </c>
      <c r="E83" s="28" t="s">
        <v>37</v>
      </c>
      <c r="F83" s="31">
        <f>0.1*K83</f>
        <v>16.8</v>
      </c>
      <c r="G83" s="35">
        <f t="shared" si="6"/>
        <v>168</v>
      </c>
      <c r="H83" s="63"/>
      <c r="I83" s="63"/>
      <c r="J83" s="63"/>
      <c r="K83" s="13">
        <f>IFERROR(VLOOKUP(CONCATENATE(O83,"_",N83),Tabulka2[],4,0),"")</f>
        <v>168</v>
      </c>
      <c r="L83" s="19">
        <f>IFERROR(VLOOKUP(CONCATENATE(O83,"_",N83),Tabulka2[],5,0),"")</f>
        <v>168</v>
      </c>
      <c r="M83" s="13">
        <f t="shared" si="4"/>
        <v>201.6</v>
      </c>
      <c r="N83" s="65">
        <v>1</v>
      </c>
      <c r="O83" s="65">
        <v>2022</v>
      </c>
      <c r="P83" s="64"/>
    </row>
    <row r="84" spans="1:16" s="62" customFormat="1" ht="31.2" customHeight="1" x14ac:dyDescent="0.3">
      <c r="A84" s="54">
        <v>77</v>
      </c>
      <c r="B84" s="29" t="s">
        <v>29</v>
      </c>
      <c r="C84" s="80" t="s">
        <v>30</v>
      </c>
      <c r="D84" s="59" t="s">
        <v>32</v>
      </c>
      <c r="E84" s="28" t="s">
        <v>37</v>
      </c>
      <c r="F84" s="31">
        <f>0.1*K84</f>
        <v>16.8</v>
      </c>
      <c r="G84" s="63">
        <f t="shared" si="6"/>
        <v>168</v>
      </c>
      <c r="H84" s="63"/>
      <c r="I84" s="63"/>
      <c r="J84" s="63"/>
      <c r="K84" s="13">
        <f>IFERROR(VLOOKUP(CONCATENATE(O84,"_",N84),Tabulka2[],4,0),"")</f>
        <v>168</v>
      </c>
      <c r="L84" s="19">
        <f>IFERROR(VLOOKUP(CONCATENATE(O84,"_",N84),Tabulka2[],5,0),"")</f>
        <v>168</v>
      </c>
      <c r="M84" s="13">
        <f t="shared" si="4"/>
        <v>201.6</v>
      </c>
      <c r="N84" s="65">
        <v>1</v>
      </c>
      <c r="O84" s="65">
        <v>2022</v>
      </c>
      <c r="P84" s="64"/>
    </row>
    <row r="85" spans="1:16" s="62" customFormat="1" ht="31.2" customHeight="1" x14ac:dyDescent="0.3">
      <c r="A85" s="41">
        <v>78</v>
      </c>
      <c r="B85" s="29" t="s">
        <v>29</v>
      </c>
      <c r="C85" s="80" t="s">
        <v>30</v>
      </c>
      <c r="D85" s="59" t="s">
        <v>38</v>
      </c>
      <c r="E85" s="28" t="s">
        <v>37</v>
      </c>
      <c r="F85" s="31">
        <f>0.2*K85</f>
        <v>33.6</v>
      </c>
      <c r="G85" s="63">
        <f t="shared" si="6"/>
        <v>168</v>
      </c>
      <c r="H85" s="63"/>
      <c r="I85" s="63"/>
      <c r="J85" s="63"/>
      <c r="K85" s="13">
        <f>IFERROR(VLOOKUP(CONCATENATE(O85,"_",N85),Tabulka2[],4,0),"")</f>
        <v>168</v>
      </c>
      <c r="L85" s="19">
        <f>IFERROR(VLOOKUP(CONCATENATE(O85,"_",N85),Tabulka2[],5,0),"")</f>
        <v>168</v>
      </c>
      <c r="M85" s="13">
        <f t="shared" si="4"/>
        <v>201.6</v>
      </c>
      <c r="N85" s="65">
        <v>1</v>
      </c>
      <c r="O85" s="65">
        <v>2022</v>
      </c>
      <c r="P85" s="64"/>
    </row>
    <row r="86" spans="1:16" s="62" customFormat="1" ht="31.2" customHeight="1" x14ac:dyDescent="0.3">
      <c r="A86" s="54">
        <v>79</v>
      </c>
      <c r="B86" s="29" t="s">
        <v>29</v>
      </c>
      <c r="C86" s="80" t="s">
        <v>30</v>
      </c>
      <c r="D86" s="59" t="s">
        <v>32</v>
      </c>
      <c r="E86" s="28" t="s">
        <v>37</v>
      </c>
      <c r="F86" s="31">
        <f>0.1*K86</f>
        <v>16.8</v>
      </c>
      <c r="G86" s="63">
        <f t="shared" si="6"/>
        <v>168</v>
      </c>
      <c r="H86" s="63"/>
      <c r="I86" s="63"/>
      <c r="J86" s="63"/>
      <c r="K86" s="13">
        <f>IFERROR(VLOOKUP(CONCATENATE(O86,"_",N86),Tabulka2[],4,0),"")</f>
        <v>168</v>
      </c>
      <c r="L86" s="19">
        <f>IFERROR(VLOOKUP(CONCATENATE(O86,"_",N86),Tabulka2[],5,0),"")</f>
        <v>168</v>
      </c>
      <c r="M86" s="13">
        <f t="shared" si="4"/>
        <v>201.6</v>
      </c>
      <c r="N86" s="65">
        <v>1</v>
      </c>
      <c r="O86" s="65">
        <v>2022</v>
      </c>
      <c r="P86" s="64"/>
    </row>
    <row r="87" spans="1:16" s="62" customFormat="1" ht="31.2" customHeight="1" x14ac:dyDescent="0.3">
      <c r="A87" s="41">
        <v>80</v>
      </c>
      <c r="B87" s="29" t="s">
        <v>29</v>
      </c>
      <c r="C87" s="80" t="s">
        <v>30</v>
      </c>
      <c r="D87" s="59" t="s">
        <v>35</v>
      </c>
      <c r="E87" s="28" t="s">
        <v>37</v>
      </c>
      <c r="F87" s="31">
        <f>0.1*K87</f>
        <v>16.8</v>
      </c>
      <c r="G87" s="63">
        <f>K87+3</f>
        <v>171</v>
      </c>
      <c r="H87" s="63"/>
      <c r="I87" s="63"/>
      <c r="J87" s="63"/>
      <c r="K87" s="13">
        <f>IFERROR(VLOOKUP(CONCATENATE(O87,"_",N87),Tabulka2[],4,0),"")</f>
        <v>168</v>
      </c>
      <c r="L87" s="19">
        <f>IFERROR(VLOOKUP(CONCATENATE(O87,"_",N87),Tabulka2[],5,0),"")</f>
        <v>168</v>
      </c>
      <c r="M87" s="13">
        <f t="shared" si="4"/>
        <v>201.6</v>
      </c>
      <c r="N87" s="65">
        <v>1</v>
      </c>
      <c r="O87" s="65">
        <v>2022</v>
      </c>
      <c r="P87" s="64"/>
    </row>
    <row r="88" spans="1:16" s="62" customFormat="1" ht="31.2" customHeight="1" x14ac:dyDescent="0.3">
      <c r="A88" s="54">
        <v>81</v>
      </c>
      <c r="B88" s="29" t="s">
        <v>29</v>
      </c>
      <c r="C88" s="80" t="s">
        <v>30</v>
      </c>
      <c r="D88" s="59" t="s">
        <v>32</v>
      </c>
      <c r="E88" s="28" t="s">
        <v>37</v>
      </c>
      <c r="F88" s="31">
        <f>0.1*K88</f>
        <v>16.8</v>
      </c>
      <c r="G88" s="63">
        <f>K88+3</f>
        <v>171</v>
      </c>
      <c r="H88" s="63"/>
      <c r="I88" s="63"/>
      <c r="J88" s="63"/>
      <c r="K88" s="13">
        <f>IFERROR(VLOOKUP(CONCATENATE(O88,"_",N88),Tabulka2[],4,0),"")</f>
        <v>168</v>
      </c>
      <c r="L88" s="19">
        <f>IFERROR(VLOOKUP(CONCATENATE(O88,"_",N88),Tabulka2[],5,0),"")</f>
        <v>168</v>
      </c>
      <c r="M88" s="13">
        <f t="shared" si="4"/>
        <v>201.6</v>
      </c>
      <c r="N88" s="65">
        <v>1</v>
      </c>
      <c r="O88" s="65">
        <v>2022</v>
      </c>
      <c r="P88" s="64"/>
    </row>
    <row r="89" spans="1:16" s="62" customFormat="1" ht="31.2" customHeight="1" x14ac:dyDescent="0.3">
      <c r="A89" s="41">
        <v>82</v>
      </c>
      <c r="B89" s="29" t="s">
        <v>29</v>
      </c>
      <c r="C89" s="80" t="s">
        <v>30</v>
      </c>
      <c r="D89" s="29" t="s">
        <v>32</v>
      </c>
      <c r="E89" s="28" t="s">
        <v>37</v>
      </c>
      <c r="F89" s="31">
        <f>0.1*K89</f>
        <v>16.8</v>
      </c>
      <c r="G89" s="63">
        <f>K89</f>
        <v>168</v>
      </c>
      <c r="H89" s="63"/>
      <c r="I89" s="63"/>
      <c r="J89" s="63"/>
      <c r="K89" s="13">
        <f>IFERROR(VLOOKUP(CONCATENATE(O89,"_",N89),Tabulka2[],4,0),"")</f>
        <v>168</v>
      </c>
      <c r="L89" s="19">
        <f>IFERROR(VLOOKUP(CONCATENATE(O89,"_",N89),Tabulka2[],5,0),"")</f>
        <v>168</v>
      </c>
      <c r="M89" s="13">
        <f t="shared" si="4"/>
        <v>201.6</v>
      </c>
      <c r="N89" s="65">
        <v>1</v>
      </c>
      <c r="O89" s="65">
        <v>2022</v>
      </c>
      <c r="P89" s="64"/>
    </row>
    <row r="90" spans="1:16" s="62" customFormat="1" ht="31.2" customHeight="1" x14ac:dyDescent="0.3">
      <c r="A90" s="54">
        <v>83</v>
      </c>
      <c r="B90" s="29" t="s">
        <v>29</v>
      </c>
      <c r="C90" s="80" t="s">
        <v>30</v>
      </c>
      <c r="D90" s="29" t="s">
        <v>36</v>
      </c>
      <c r="E90" s="28" t="s">
        <v>37</v>
      </c>
      <c r="F90" s="31">
        <f>0.3*K90</f>
        <v>50.4</v>
      </c>
      <c r="G90" s="63">
        <f>K90</f>
        <v>168</v>
      </c>
      <c r="H90" s="63"/>
      <c r="I90" s="63"/>
      <c r="J90" s="63"/>
      <c r="K90" s="13">
        <f>IFERROR(VLOOKUP(CONCATENATE(O90,"_",N90),Tabulka2[],4,0),"")</f>
        <v>168</v>
      </c>
      <c r="L90" s="19">
        <f>IFERROR(VLOOKUP(CONCATENATE(O90,"_",N90),Tabulka2[],5,0),"")</f>
        <v>168</v>
      </c>
      <c r="M90" s="13">
        <f t="shared" si="4"/>
        <v>201.6</v>
      </c>
      <c r="N90" s="65">
        <v>1</v>
      </c>
      <c r="O90" s="65">
        <v>2022</v>
      </c>
      <c r="P90" s="64"/>
    </row>
    <row r="91" spans="1:16" s="62" customFormat="1" ht="31.2" customHeight="1" x14ac:dyDescent="0.3">
      <c r="A91" s="41">
        <v>84</v>
      </c>
      <c r="B91" s="29" t="s">
        <v>29</v>
      </c>
      <c r="C91" s="80" t="s">
        <v>30</v>
      </c>
      <c r="D91" s="68" t="s">
        <v>42</v>
      </c>
      <c r="E91" s="28" t="s">
        <v>40</v>
      </c>
      <c r="F91" s="31">
        <v>17</v>
      </c>
      <c r="G91" s="63">
        <f>K91+17</f>
        <v>185</v>
      </c>
      <c r="H91" s="63"/>
      <c r="I91" s="63"/>
      <c r="J91" s="63"/>
      <c r="K91" s="13">
        <f>IFERROR(VLOOKUP(CONCATENATE(O91,"_",N91),Tabulka2[],4,0),"")</f>
        <v>168</v>
      </c>
      <c r="L91" s="19">
        <f>IFERROR(VLOOKUP(CONCATENATE(O91,"_",N91),Tabulka2[],5,0),"")</f>
        <v>168</v>
      </c>
      <c r="M91" s="13">
        <f t="shared" si="4"/>
        <v>201.6</v>
      </c>
      <c r="N91" s="65">
        <v>1</v>
      </c>
      <c r="O91" s="65">
        <v>2022</v>
      </c>
      <c r="P91" s="64"/>
    </row>
    <row r="92" spans="1:16" s="62" customFormat="1" ht="31.2" customHeight="1" x14ac:dyDescent="0.3">
      <c r="A92" s="54">
        <v>85</v>
      </c>
      <c r="B92" s="29" t="s">
        <v>29</v>
      </c>
      <c r="C92" s="80" t="s">
        <v>30</v>
      </c>
      <c r="D92" s="68" t="s">
        <v>42</v>
      </c>
      <c r="E92" s="28" t="s">
        <v>40</v>
      </c>
      <c r="F92" s="31">
        <v>48</v>
      </c>
      <c r="G92" s="63">
        <v>48</v>
      </c>
      <c r="H92" s="63"/>
      <c r="I92" s="63"/>
      <c r="J92" s="63"/>
      <c r="K92" s="13">
        <f>IFERROR(VLOOKUP(CONCATENATE(O92,"_",N92),Tabulka2[],4,0),"")</f>
        <v>168</v>
      </c>
      <c r="L92" s="19">
        <f>IFERROR(VLOOKUP(CONCATENATE(O92,"_",N92),Tabulka2[],5,0),"")</f>
        <v>168</v>
      </c>
      <c r="M92" s="13">
        <f t="shared" si="4"/>
        <v>201.6</v>
      </c>
      <c r="N92" s="65">
        <v>1</v>
      </c>
      <c r="O92" s="65">
        <v>2022</v>
      </c>
      <c r="P92" s="64"/>
    </row>
    <row r="93" spans="1:16" s="62" customFormat="1" ht="31.2" customHeight="1" x14ac:dyDescent="0.3">
      <c r="A93" s="41">
        <v>86</v>
      </c>
      <c r="B93" s="29" t="s">
        <v>29</v>
      </c>
      <c r="C93" s="80" t="s">
        <v>30</v>
      </c>
      <c r="D93" s="68" t="s">
        <v>42</v>
      </c>
      <c r="E93" s="28" t="s">
        <v>40</v>
      </c>
      <c r="F93" s="31">
        <v>17</v>
      </c>
      <c r="G93" s="63">
        <v>17</v>
      </c>
      <c r="H93" s="63"/>
      <c r="I93" s="63"/>
      <c r="J93" s="63"/>
      <c r="K93" s="13">
        <f>IFERROR(VLOOKUP(CONCATENATE(O93,"_",N93),Tabulka2[],4,0),"")</f>
        <v>168</v>
      </c>
      <c r="L93" s="19">
        <f>IFERROR(VLOOKUP(CONCATENATE(O93,"_",N93),Tabulka2[],5,0),"")</f>
        <v>168</v>
      </c>
      <c r="M93" s="13">
        <f t="shared" si="4"/>
        <v>201.6</v>
      </c>
      <c r="N93" s="65">
        <v>1</v>
      </c>
      <c r="O93" s="65">
        <v>2022</v>
      </c>
      <c r="P93" s="64"/>
    </row>
    <row r="94" spans="1:16" s="62" customFormat="1" ht="31.2" customHeight="1" x14ac:dyDescent="0.3">
      <c r="A94" s="54">
        <v>87</v>
      </c>
      <c r="B94" s="29" t="s">
        <v>29</v>
      </c>
      <c r="C94" s="80" t="s">
        <v>30</v>
      </c>
      <c r="D94" s="68" t="s">
        <v>42</v>
      </c>
      <c r="E94" s="28" t="s">
        <v>40</v>
      </c>
      <c r="F94" s="31">
        <v>48</v>
      </c>
      <c r="G94" s="63">
        <v>48</v>
      </c>
      <c r="H94" s="63"/>
      <c r="I94" s="63"/>
      <c r="J94" s="63"/>
      <c r="K94" s="13">
        <f>IFERROR(VLOOKUP(CONCATENATE(O94,"_",N94),Tabulka2[],4,0),"")</f>
        <v>168</v>
      </c>
      <c r="L94" s="19">
        <f>IFERROR(VLOOKUP(CONCATENATE(O94,"_",N94),Tabulka2[],5,0),"")</f>
        <v>168</v>
      </c>
      <c r="M94" s="13">
        <f t="shared" si="4"/>
        <v>201.6</v>
      </c>
      <c r="N94" s="65">
        <v>1</v>
      </c>
      <c r="O94" s="65">
        <v>2022</v>
      </c>
      <c r="P94" s="64"/>
    </row>
    <row r="95" spans="1:16" s="62" customFormat="1" ht="31.2" customHeight="1" x14ac:dyDescent="0.3">
      <c r="A95" s="41">
        <v>88</v>
      </c>
      <c r="B95" s="29" t="s">
        <v>29</v>
      </c>
      <c r="C95" s="80" t="s">
        <v>30</v>
      </c>
      <c r="D95" s="68" t="s">
        <v>42</v>
      </c>
      <c r="E95" s="28" t="s">
        <v>40</v>
      </c>
      <c r="F95" s="31">
        <v>16</v>
      </c>
      <c r="G95" s="63">
        <v>16</v>
      </c>
      <c r="H95" s="63"/>
      <c r="I95" s="63"/>
      <c r="J95" s="63"/>
      <c r="K95" s="13">
        <f>IFERROR(VLOOKUP(CONCATENATE(O95,"_",N95),Tabulka2[],4,0),"")</f>
        <v>168</v>
      </c>
      <c r="L95" s="19">
        <f>IFERROR(VLOOKUP(CONCATENATE(O95,"_",N95),Tabulka2[],5,0),"")</f>
        <v>168</v>
      </c>
      <c r="M95" s="13">
        <f t="shared" si="4"/>
        <v>201.6</v>
      </c>
      <c r="N95" s="65">
        <v>1</v>
      </c>
      <c r="O95" s="65">
        <v>2022</v>
      </c>
      <c r="P95" s="64"/>
    </row>
    <row r="96" spans="1:16" s="62" customFormat="1" ht="31.2" customHeight="1" x14ac:dyDescent="0.3">
      <c r="A96" s="54">
        <v>89</v>
      </c>
      <c r="B96" s="29" t="s">
        <v>29</v>
      </c>
      <c r="C96" s="80" t="s">
        <v>30</v>
      </c>
      <c r="D96" s="68" t="s">
        <v>31</v>
      </c>
      <c r="E96" s="28" t="s">
        <v>37</v>
      </c>
      <c r="F96" s="31">
        <f>0.1*K96</f>
        <v>16</v>
      </c>
      <c r="G96" s="63">
        <f>0.2*K96</f>
        <v>32</v>
      </c>
      <c r="H96" s="63"/>
      <c r="I96" s="63"/>
      <c r="J96" s="63"/>
      <c r="K96" s="13">
        <f>IFERROR(VLOOKUP(CONCATENATE(O96,"_",N96),Tabulka2[],4,0),"")</f>
        <v>160</v>
      </c>
      <c r="L96" s="19">
        <f>IFERROR(VLOOKUP(CONCATENATE(O96,"_",N96),Tabulka2[],5,0),"")</f>
        <v>160</v>
      </c>
      <c r="M96" s="13">
        <f t="shared" si="4"/>
        <v>192</v>
      </c>
      <c r="N96" s="65">
        <v>2</v>
      </c>
      <c r="O96" s="65">
        <v>2022</v>
      </c>
      <c r="P96" s="64"/>
    </row>
    <row r="97" spans="1:16" s="62" customFormat="1" ht="31.2" customHeight="1" x14ac:dyDescent="0.3">
      <c r="A97" s="41">
        <v>90</v>
      </c>
      <c r="B97" s="29" t="s">
        <v>29</v>
      </c>
      <c r="C97" s="80" t="s">
        <v>30</v>
      </c>
      <c r="D97" s="59" t="s">
        <v>32</v>
      </c>
      <c r="E97" s="28" t="s">
        <v>37</v>
      </c>
      <c r="F97" s="31">
        <f>0.1*K97</f>
        <v>16</v>
      </c>
      <c r="G97" s="63">
        <f t="shared" ref="G97:G103" si="7">K97</f>
        <v>160</v>
      </c>
      <c r="H97" s="63"/>
      <c r="I97" s="63"/>
      <c r="J97" s="63"/>
      <c r="K97" s="13">
        <f>IFERROR(VLOOKUP(CONCATENATE(O97,"_",N97),Tabulka2[],4,0),"")</f>
        <v>160</v>
      </c>
      <c r="L97" s="19">
        <f>IFERROR(VLOOKUP(CONCATENATE(O97,"_",N97),Tabulka2[],5,0),"")</f>
        <v>160</v>
      </c>
      <c r="M97" s="13">
        <f t="shared" si="4"/>
        <v>192</v>
      </c>
      <c r="N97" s="65">
        <v>2</v>
      </c>
      <c r="O97" s="65">
        <v>2022</v>
      </c>
      <c r="P97" s="64"/>
    </row>
    <row r="98" spans="1:16" s="62" customFormat="1" ht="31.2" customHeight="1" x14ac:dyDescent="0.3">
      <c r="A98" s="54">
        <v>91</v>
      </c>
      <c r="B98" s="29" t="s">
        <v>29</v>
      </c>
      <c r="C98" s="80" t="s">
        <v>39</v>
      </c>
      <c r="D98" s="59" t="s">
        <v>33</v>
      </c>
      <c r="E98" s="28" t="s">
        <v>37</v>
      </c>
      <c r="F98" s="31">
        <f>0.3*K98</f>
        <v>48</v>
      </c>
      <c r="G98" s="63">
        <f t="shared" si="7"/>
        <v>160</v>
      </c>
      <c r="H98" s="63"/>
      <c r="I98" s="63"/>
      <c r="J98" s="63"/>
      <c r="K98" s="13">
        <f>IFERROR(VLOOKUP(CONCATENATE(O98,"_",N98),Tabulka2[],4,0),"")</f>
        <v>160</v>
      </c>
      <c r="L98" s="19">
        <f>IFERROR(VLOOKUP(CONCATENATE(O98,"_",N98),Tabulka2[],5,0),"")</f>
        <v>160</v>
      </c>
      <c r="M98" s="13">
        <f t="shared" si="4"/>
        <v>192</v>
      </c>
      <c r="N98" s="65">
        <v>2</v>
      </c>
      <c r="O98" s="65">
        <v>2022</v>
      </c>
      <c r="P98" s="64"/>
    </row>
    <row r="99" spans="1:16" s="62" customFormat="1" ht="31.2" customHeight="1" x14ac:dyDescent="0.3">
      <c r="A99" s="41">
        <v>92</v>
      </c>
      <c r="B99" s="29" t="s">
        <v>29</v>
      </c>
      <c r="C99" s="80" t="s">
        <v>39</v>
      </c>
      <c r="D99" s="59" t="s">
        <v>33</v>
      </c>
      <c r="E99" s="28" t="s">
        <v>37</v>
      </c>
      <c r="F99" s="31">
        <f>0.2*K99</f>
        <v>32</v>
      </c>
      <c r="G99" s="63">
        <f t="shared" si="7"/>
        <v>160</v>
      </c>
      <c r="H99" s="63"/>
      <c r="I99" s="63"/>
      <c r="J99" s="63"/>
      <c r="K99" s="13">
        <f>IFERROR(VLOOKUP(CONCATENATE(O99,"_",N99),Tabulka2[],4,0),"")</f>
        <v>160</v>
      </c>
      <c r="L99" s="19">
        <f>IFERROR(VLOOKUP(CONCATENATE(O99,"_",N99),Tabulka2[],5,0),"")</f>
        <v>160</v>
      </c>
      <c r="M99" s="13">
        <f t="shared" si="4"/>
        <v>192</v>
      </c>
      <c r="N99" s="65">
        <v>2</v>
      </c>
      <c r="O99" s="65">
        <v>2022</v>
      </c>
      <c r="P99" s="64"/>
    </row>
    <row r="100" spans="1:16" s="62" customFormat="1" ht="31.2" customHeight="1" x14ac:dyDescent="0.3">
      <c r="A100" s="54">
        <v>93</v>
      </c>
      <c r="B100" s="29" t="s">
        <v>29</v>
      </c>
      <c r="C100" s="80" t="s">
        <v>30</v>
      </c>
      <c r="D100" s="59" t="s">
        <v>34</v>
      </c>
      <c r="E100" s="28" t="s">
        <v>37</v>
      </c>
      <c r="F100" s="31">
        <f>0.2*K100</f>
        <v>32</v>
      </c>
      <c r="G100" s="63">
        <f t="shared" si="7"/>
        <v>160</v>
      </c>
      <c r="H100" s="63"/>
      <c r="I100" s="63"/>
      <c r="J100" s="63"/>
      <c r="K100" s="13">
        <f>IFERROR(VLOOKUP(CONCATENATE(O100,"_",N100),Tabulka2[],4,0),"")</f>
        <v>160</v>
      </c>
      <c r="L100" s="19">
        <f>IFERROR(VLOOKUP(CONCATENATE(O100,"_",N100),Tabulka2[],5,0),"")</f>
        <v>160</v>
      </c>
      <c r="M100" s="13">
        <f t="shared" si="4"/>
        <v>192</v>
      </c>
      <c r="N100" s="65">
        <v>2</v>
      </c>
      <c r="O100" s="65">
        <v>2022</v>
      </c>
      <c r="P100" s="64"/>
    </row>
    <row r="101" spans="1:16" s="62" customFormat="1" ht="31.2" customHeight="1" x14ac:dyDescent="0.3">
      <c r="A101" s="41">
        <v>94</v>
      </c>
      <c r="B101" s="29" t="s">
        <v>29</v>
      </c>
      <c r="C101" s="80" t="s">
        <v>30</v>
      </c>
      <c r="D101" s="59" t="s">
        <v>35</v>
      </c>
      <c r="E101" s="28" t="s">
        <v>37</v>
      </c>
      <c r="F101" s="31">
        <f>0.1*K101</f>
        <v>16</v>
      </c>
      <c r="G101" s="63">
        <f t="shared" si="7"/>
        <v>160</v>
      </c>
      <c r="H101" s="63"/>
      <c r="I101" s="63"/>
      <c r="J101" s="63"/>
      <c r="K101" s="13">
        <f>IFERROR(VLOOKUP(CONCATENATE(O101,"_",N101),Tabulka2[],4,0),"")</f>
        <v>160</v>
      </c>
      <c r="L101" s="19">
        <f>IFERROR(VLOOKUP(CONCATENATE(O101,"_",N101),Tabulka2[],5,0),"")</f>
        <v>160</v>
      </c>
      <c r="M101" s="13">
        <f t="shared" si="4"/>
        <v>192</v>
      </c>
      <c r="N101" s="65">
        <v>2</v>
      </c>
      <c r="O101" s="65">
        <v>2022</v>
      </c>
      <c r="P101" s="64"/>
    </row>
    <row r="102" spans="1:16" s="73" customFormat="1" ht="31.2" customHeight="1" x14ac:dyDescent="0.3">
      <c r="A102" s="54">
        <v>95</v>
      </c>
      <c r="B102" s="44" t="s">
        <v>29</v>
      </c>
      <c r="C102" s="81" t="s">
        <v>30</v>
      </c>
      <c r="D102" s="69" t="s">
        <v>32</v>
      </c>
      <c r="E102" s="55" t="s">
        <v>37</v>
      </c>
      <c r="F102" s="43">
        <f>0.1*K102</f>
        <v>16</v>
      </c>
      <c r="G102" s="42">
        <f t="shared" si="7"/>
        <v>160</v>
      </c>
      <c r="H102" s="42"/>
      <c r="I102" s="42"/>
      <c r="J102" s="42"/>
      <c r="K102" s="48">
        <f>IFERROR(VLOOKUP(CONCATENATE(O102,"_",N102),Tabulka2[],4,0),"")</f>
        <v>160</v>
      </c>
      <c r="L102" s="49">
        <f>IFERROR(VLOOKUP(CONCATENATE(O102,"_",N102),Tabulka2[],5,0),"")</f>
        <v>160</v>
      </c>
      <c r="M102" s="48">
        <f t="shared" si="4"/>
        <v>192</v>
      </c>
      <c r="N102" s="71">
        <v>2</v>
      </c>
      <c r="O102" s="71">
        <v>2022</v>
      </c>
      <c r="P102" s="72"/>
    </row>
    <row r="103" spans="1:16" s="62" customFormat="1" ht="31.2" customHeight="1" x14ac:dyDescent="0.3">
      <c r="A103" s="41">
        <v>96</v>
      </c>
      <c r="B103" s="29" t="s">
        <v>29</v>
      </c>
      <c r="C103" s="80" t="s">
        <v>30</v>
      </c>
      <c r="D103" s="59" t="s">
        <v>38</v>
      </c>
      <c r="E103" s="28" t="s">
        <v>37</v>
      </c>
      <c r="F103" s="31">
        <f>0.2*K103</f>
        <v>32</v>
      </c>
      <c r="G103" s="63">
        <f t="shared" si="7"/>
        <v>160</v>
      </c>
      <c r="H103" s="63"/>
      <c r="I103" s="63"/>
      <c r="J103" s="63"/>
      <c r="K103" s="13">
        <f>IFERROR(VLOOKUP(CONCATENATE(O103,"_",N103),Tabulka2[],4,0),"")</f>
        <v>160</v>
      </c>
      <c r="L103" s="19">
        <f>IFERROR(VLOOKUP(CONCATENATE(O103,"_",N103),Tabulka2[],5,0),"")</f>
        <v>160</v>
      </c>
      <c r="M103" s="13">
        <f t="shared" si="4"/>
        <v>192</v>
      </c>
      <c r="N103" s="65">
        <v>2</v>
      </c>
      <c r="O103" s="65">
        <v>2022</v>
      </c>
      <c r="P103" s="64"/>
    </row>
    <row r="104" spans="1:16" s="62" customFormat="1" ht="31.2" customHeight="1" x14ac:dyDescent="0.3">
      <c r="A104" s="54">
        <v>97</v>
      </c>
      <c r="B104" s="29" t="s">
        <v>29</v>
      </c>
      <c r="C104" s="80" t="s">
        <v>30</v>
      </c>
      <c r="D104" s="59" t="s">
        <v>32</v>
      </c>
      <c r="E104" s="28" t="s">
        <v>37</v>
      </c>
      <c r="F104" s="31">
        <f>0.1*K104</f>
        <v>16</v>
      </c>
      <c r="G104" s="63">
        <f>K104+24</f>
        <v>184</v>
      </c>
      <c r="H104" s="63"/>
      <c r="I104" s="63"/>
      <c r="J104" s="63"/>
      <c r="K104" s="13">
        <f>IFERROR(VLOOKUP(CONCATENATE(O104,"_",N104),Tabulka2[],4,0),"")</f>
        <v>160</v>
      </c>
      <c r="L104" s="19">
        <f>IFERROR(VLOOKUP(CONCATENATE(O104,"_",N104),Tabulka2[],5,0),"")</f>
        <v>160</v>
      </c>
      <c r="M104" s="13">
        <f t="shared" si="4"/>
        <v>192</v>
      </c>
      <c r="N104" s="65">
        <v>2</v>
      </c>
      <c r="O104" s="65">
        <v>2022</v>
      </c>
      <c r="P104" s="64"/>
    </row>
    <row r="105" spans="1:16" s="62" customFormat="1" ht="31.2" customHeight="1" x14ac:dyDescent="0.3">
      <c r="A105" s="41">
        <v>98</v>
      </c>
      <c r="B105" s="29" t="s">
        <v>29</v>
      </c>
      <c r="C105" s="80" t="s">
        <v>30</v>
      </c>
      <c r="D105" s="59" t="s">
        <v>35</v>
      </c>
      <c r="E105" s="28" t="s">
        <v>37</v>
      </c>
      <c r="F105" s="31">
        <f>0.1*K105</f>
        <v>16</v>
      </c>
      <c r="G105" s="63">
        <f>K105+3</f>
        <v>163</v>
      </c>
      <c r="H105" s="63"/>
      <c r="I105" s="63"/>
      <c r="J105" s="63"/>
      <c r="K105" s="13">
        <f>IFERROR(VLOOKUP(CONCATENATE(O105,"_",N105),Tabulka2[],4,0),"")</f>
        <v>160</v>
      </c>
      <c r="L105" s="19">
        <f>IFERROR(VLOOKUP(CONCATENATE(O105,"_",N105),Tabulka2[],5,0),"")</f>
        <v>160</v>
      </c>
      <c r="M105" s="13">
        <f t="shared" ref="M105:M108" si="8">IF(K105="","",K105*1.2)</f>
        <v>192</v>
      </c>
      <c r="N105" s="65">
        <v>2</v>
      </c>
      <c r="O105" s="65">
        <v>2022</v>
      </c>
      <c r="P105" s="64"/>
    </row>
    <row r="106" spans="1:16" s="62" customFormat="1" ht="31.2" customHeight="1" x14ac:dyDescent="0.3">
      <c r="A106" s="54">
        <v>99</v>
      </c>
      <c r="B106" s="29" t="s">
        <v>29</v>
      </c>
      <c r="C106" s="80" t="s">
        <v>30</v>
      </c>
      <c r="D106" s="59" t="s">
        <v>32</v>
      </c>
      <c r="E106" s="28" t="s">
        <v>37</v>
      </c>
      <c r="F106" s="31">
        <f>0.1*K106</f>
        <v>16</v>
      </c>
      <c r="G106" s="63">
        <f>K106+3</f>
        <v>163</v>
      </c>
      <c r="H106" s="63"/>
      <c r="I106" s="63"/>
      <c r="J106" s="63"/>
      <c r="K106" s="13">
        <f>IFERROR(VLOOKUP(CONCATENATE(O106,"_",N106),Tabulka2[],4,0),"")</f>
        <v>160</v>
      </c>
      <c r="L106" s="19">
        <f>IFERROR(VLOOKUP(CONCATENATE(O106,"_",N106),Tabulka2[],5,0),"")</f>
        <v>160</v>
      </c>
      <c r="M106" s="13">
        <f t="shared" si="8"/>
        <v>192</v>
      </c>
      <c r="N106" s="65">
        <v>2</v>
      </c>
      <c r="O106" s="65">
        <v>2022</v>
      </c>
      <c r="P106" s="64"/>
    </row>
    <row r="107" spans="1:16" s="62" customFormat="1" ht="31.2" customHeight="1" x14ac:dyDescent="0.3">
      <c r="A107" s="41">
        <v>100</v>
      </c>
      <c r="B107" s="29" t="s">
        <v>29</v>
      </c>
      <c r="C107" s="80" t="s">
        <v>30</v>
      </c>
      <c r="D107" s="29" t="s">
        <v>32</v>
      </c>
      <c r="E107" s="28" t="s">
        <v>37</v>
      </c>
      <c r="F107" s="31">
        <f>0.1*K107</f>
        <v>16</v>
      </c>
      <c r="G107" s="63">
        <f>K107</f>
        <v>160</v>
      </c>
      <c r="H107" s="63"/>
      <c r="I107" s="63"/>
      <c r="J107" s="63"/>
      <c r="K107" s="13">
        <f>IFERROR(VLOOKUP(CONCATENATE(O107,"_",N107),Tabulka2[],4,0),"")</f>
        <v>160</v>
      </c>
      <c r="L107" s="19">
        <f>IFERROR(VLOOKUP(CONCATENATE(O107,"_",N107),Tabulka2[],5,0),"")</f>
        <v>160</v>
      </c>
      <c r="M107" s="13">
        <f t="shared" si="8"/>
        <v>192</v>
      </c>
      <c r="N107" s="65">
        <v>2</v>
      </c>
      <c r="O107" s="65">
        <v>2022</v>
      </c>
      <c r="P107" s="64"/>
    </row>
    <row r="108" spans="1:16" s="62" customFormat="1" ht="31.8" customHeight="1" thickBot="1" x14ac:dyDescent="0.35">
      <c r="A108" s="54">
        <v>101</v>
      </c>
      <c r="B108" s="29" t="s">
        <v>29</v>
      </c>
      <c r="C108" s="80" t="s">
        <v>30</v>
      </c>
      <c r="D108" s="29" t="s">
        <v>36</v>
      </c>
      <c r="E108" s="28" t="s">
        <v>37</v>
      </c>
      <c r="F108" s="31">
        <f>0.3*K108</f>
        <v>48</v>
      </c>
      <c r="G108" s="63">
        <f>K108</f>
        <v>160</v>
      </c>
      <c r="H108" s="63"/>
      <c r="I108" s="74"/>
      <c r="J108" s="74"/>
      <c r="K108" s="33">
        <f>IFERROR(VLOOKUP(CONCATENATE(O108,"_",N108),Tabulka2[],4,0),"")</f>
        <v>160</v>
      </c>
      <c r="L108" s="33">
        <f>IFERROR(VLOOKUP(CONCATENATE(O108,"_",N108),Tabulka2[],5,0),"")</f>
        <v>160</v>
      </c>
      <c r="M108" s="33">
        <f t="shared" si="8"/>
        <v>192</v>
      </c>
      <c r="N108" s="75">
        <v>2</v>
      </c>
      <c r="O108" s="75">
        <v>2022</v>
      </c>
      <c r="P108" s="76"/>
    </row>
    <row r="109" spans="1:16" ht="15" customHeight="1" x14ac:dyDescent="0.3">
      <c r="A109" s="27" t="s">
        <v>28</v>
      </c>
      <c r="B109" s="27"/>
      <c r="C109" s="82"/>
      <c r="D109" s="27"/>
      <c r="E109" s="27"/>
      <c r="F109" s="27"/>
      <c r="G109" s="27"/>
      <c r="H109" s="27"/>
      <c r="I109" s="3"/>
      <c r="J109" s="3"/>
    </row>
    <row r="110" spans="1:16" ht="15" customHeight="1" x14ac:dyDescent="0.3">
      <c r="A110" s="8"/>
      <c r="B110" s="8"/>
      <c r="C110" s="83"/>
      <c r="D110" s="8"/>
      <c r="E110" s="8"/>
      <c r="F110" s="16"/>
      <c r="G110" s="8"/>
      <c r="H110" s="3"/>
      <c r="I110" s="3"/>
      <c r="J110" s="3"/>
    </row>
    <row r="111" spans="1:16" x14ac:dyDescent="0.3">
      <c r="A111" s="1"/>
      <c r="B111" s="1"/>
      <c r="C111" s="84"/>
      <c r="D111" s="1"/>
      <c r="E111" s="1"/>
      <c r="F111" s="1"/>
      <c r="G111" s="1"/>
      <c r="H111" s="1"/>
      <c r="I111" s="1"/>
      <c r="J111" s="1"/>
    </row>
    <row r="112" spans="1:16" ht="15.6" x14ac:dyDescent="0.3">
      <c r="A112" s="91" t="s">
        <v>5</v>
      </c>
      <c r="B112" s="4"/>
      <c r="C112" s="85"/>
      <c r="D112" s="4"/>
      <c r="E112" s="4"/>
      <c r="F112" s="4"/>
      <c r="G112" s="4"/>
      <c r="H112" s="4"/>
      <c r="I112" s="4"/>
      <c r="J112" s="4"/>
    </row>
    <row r="113" spans="1:16" ht="15.6" x14ac:dyDescent="0.3">
      <c r="A113" s="9"/>
      <c r="B113" s="4"/>
      <c r="C113" s="85"/>
      <c r="D113" s="4"/>
      <c r="E113" s="4"/>
      <c r="F113" s="4"/>
      <c r="G113" s="4"/>
      <c r="H113" s="4"/>
      <c r="I113" s="4"/>
      <c r="J113" s="4"/>
    </row>
    <row r="114" spans="1:16" ht="32.25" customHeight="1" x14ac:dyDescent="0.3">
      <c r="A114" s="100" t="s">
        <v>24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3"/>
      <c r="L114" s="103"/>
      <c r="M114" s="103"/>
      <c r="N114" s="103"/>
      <c r="O114" s="103"/>
    </row>
    <row r="115" spans="1:16" ht="32.25" customHeight="1" x14ac:dyDescent="0.3">
      <c r="A115" s="7"/>
      <c r="B115" s="7"/>
      <c r="C115" s="86"/>
      <c r="D115" s="7"/>
      <c r="E115" s="7"/>
      <c r="F115" s="15"/>
      <c r="G115" s="7"/>
      <c r="H115" s="7"/>
      <c r="I115" s="7"/>
      <c r="J115" s="7"/>
      <c r="K115" s="10"/>
      <c r="L115" s="26"/>
      <c r="M115" s="10"/>
      <c r="N115" s="10"/>
      <c r="O115" s="10"/>
    </row>
    <row r="116" spans="1:16" ht="15" thickBot="1" x14ac:dyDescent="0.35">
      <c r="A116" s="2"/>
      <c r="B116" s="2"/>
      <c r="C116" s="87"/>
      <c r="D116" s="2"/>
      <c r="E116" s="2"/>
      <c r="F116" s="2"/>
      <c r="G116" s="2"/>
      <c r="H116" s="2"/>
      <c r="I116" s="2"/>
      <c r="J116" s="2"/>
    </row>
    <row r="117" spans="1:16" x14ac:dyDescent="0.3">
      <c r="A117" s="92" t="s">
        <v>6</v>
      </c>
      <c r="B117" s="108"/>
      <c r="C117" s="108"/>
      <c r="D117" s="108"/>
      <c r="E117" s="108"/>
      <c r="F117" s="108"/>
      <c r="G117" s="92" t="s">
        <v>26</v>
      </c>
      <c r="H117" s="93"/>
      <c r="I117" s="96"/>
      <c r="J117" s="96"/>
      <c r="K117" s="96"/>
      <c r="L117" s="96"/>
      <c r="M117" s="96"/>
      <c r="N117" s="96"/>
      <c r="O117" s="96"/>
      <c r="P117" s="97"/>
    </row>
    <row r="118" spans="1:16" ht="15" thickBot="1" x14ac:dyDescent="0.35">
      <c r="A118" s="94"/>
      <c r="B118" s="109"/>
      <c r="C118" s="109"/>
      <c r="D118" s="109"/>
      <c r="E118" s="109"/>
      <c r="F118" s="109"/>
      <c r="G118" s="94"/>
      <c r="H118" s="95"/>
      <c r="I118" s="98"/>
      <c r="J118" s="98"/>
      <c r="K118" s="98"/>
      <c r="L118" s="98"/>
      <c r="M118" s="98"/>
      <c r="N118" s="98"/>
      <c r="O118" s="98"/>
      <c r="P118" s="99"/>
    </row>
  </sheetData>
  <autoFilter ref="A7:P109" xr:uid="{00000000-0009-0000-0000-000000000000}"/>
  <mergeCells count="10">
    <mergeCell ref="G117:H118"/>
    <mergeCell ref="I117:P118"/>
    <mergeCell ref="A1:G1"/>
    <mergeCell ref="A3:G3"/>
    <mergeCell ref="A2:O2"/>
    <mergeCell ref="A117:A118"/>
    <mergeCell ref="A114:O114"/>
    <mergeCell ref="B4:P4"/>
    <mergeCell ref="B5:P5"/>
    <mergeCell ref="B117:F118"/>
  </mergeCells>
  <dataValidations count="4">
    <dataValidation type="list" allowBlank="1" showInputMessage="1" showErrorMessage="1" sqref="C8:C108" xr:uid="{00000000-0002-0000-0000-000000000000}">
      <formula1>"Odborný tým,Administrativní tým"</formula1>
    </dataValidation>
    <dataValidation type="list" allowBlank="1" showInputMessage="1" showErrorMessage="1" sqref="I8:I108" xr:uid="{00000000-0002-0000-0000-000001000000}">
      <formula1>"ANO-NA ZÁKLADĚ PPŽP, ANO-MÁ UDĚLENU VÝJIMKU,NE"</formula1>
    </dataValidation>
    <dataValidation type="list" allowBlank="1" showInputMessage="1" showErrorMessage="1" sqref="H8:H108" xr:uid="{00000000-0002-0000-0000-000002000000}">
      <formula1>"ANO,NE"</formula1>
    </dataValidation>
    <dataValidation type="list" allowBlank="1" showInputMessage="1" showErrorMessage="1" sqref="E8:E108" xr:uid="{00000000-0002-0000-0000-000003000000}">
      <formula1>"Pracovní smlouva,DPČ,DPP"</formula1>
    </dataValidation>
  </dataValidations>
  <pageMargins left="0.70866141732283472" right="0.70866141732283472" top="0.94488188976377963" bottom="0.9055118110236221" header="0.31496062992125984" footer="0.19685039370078741"/>
  <pageSetup paperSize="9" scale="43" fitToHeight="0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zoomScaleNormal="100" workbookViewId="0">
      <selection activeCell="E51" sqref="E51"/>
    </sheetView>
  </sheetViews>
  <sheetFormatPr defaultColWidth="9.109375" defaultRowHeight="14.4" x14ac:dyDescent="0.3"/>
  <cols>
    <col min="1" max="3" width="9.109375" style="17"/>
    <col min="4" max="4" width="20.33203125" style="17" customWidth="1"/>
    <col min="5" max="5" width="30" style="17" customWidth="1"/>
    <col min="6" max="16384" width="9.109375" style="17"/>
  </cols>
  <sheetData>
    <row r="1" spans="1:5" x14ac:dyDescent="0.3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 spans="1:5" x14ac:dyDescent="0.3">
      <c r="A2" s="17" t="str">
        <f>CONCATENATE(B2,"_",C2)</f>
        <v>2015_1</v>
      </c>
      <c r="B2" s="17">
        <v>2015</v>
      </c>
      <c r="C2" s="17">
        <v>1</v>
      </c>
      <c r="D2" s="17">
        <v>176</v>
      </c>
      <c r="E2" s="17">
        <v>168</v>
      </c>
    </row>
    <row r="3" spans="1:5" x14ac:dyDescent="0.3">
      <c r="A3" s="17" t="str">
        <f t="shared" ref="A3:A66" si="0">CONCATENATE(B3,"_",C3)</f>
        <v>2015_2</v>
      </c>
      <c r="B3" s="17">
        <v>2015</v>
      </c>
      <c r="C3" s="17">
        <v>2</v>
      </c>
      <c r="D3" s="17">
        <v>160</v>
      </c>
      <c r="E3" s="17">
        <v>160</v>
      </c>
    </row>
    <row r="4" spans="1:5" x14ac:dyDescent="0.3">
      <c r="A4" s="17" t="str">
        <f t="shared" si="0"/>
        <v>2015_3</v>
      </c>
      <c r="B4" s="17">
        <v>2015</v>
      </c>
      <c r="C4" s="17">
        <v>3</v>
      </c>
      <c r="D4" s="17">
        <v>176</v>
      </c>
      <c r="E4" s="17">
        <v>176</v>
      </c>
    </row>
    <row r="5" spans="1:5" x14ac:dyDescent="0.3">
      <c r="A5" s="17" t="str">
        <f t="shared" si="0"/>
        <v>2015_4</v>
      </c>
      <c r="B5" s="17">
        <v>2015</v>
      </c>
      <c r="C5" s="17">
        <v>4</v>
      </c>
      <c r="D5" s="17">
        <v>176</v>
      </c>
      <c r="E5" s="17">
        <v>160</v>
      </c>
    </row>
    <row r="6" spans="1:5" x14ac:dyDescent="0.3">
      <c r="A6" s="17" t="str">
        <f t="shared" si="0"/>
        <v>2015_5</v>
      </c>
      <c r="B6" s="17">
        <v>2015</v>
      </c>
      <c r="C6" s="17">
        <v>5</v>
      </c>
      <c r="D6" s="17">
        <v>168</v>
      </c>
      <c r="E6" s="17">
        <v>152</v>
      </c>
    </row>
    <row r="7" spans="1:5" x14ac:dyDescent="0.3">
      <c r="A7" s="17" t="str">
        <f t="shared" si="0"/>
        <v>2015_6</v>
      </c>
      <c r="B7" s="17">
        <v>2015</v>
      </c>
      <c r="C7" s="17">
        <v>6</v>
      </c>
      <c r="D7" s="17">
        <v>176</v>
      </c>
      <c r="E7" s="17">
        <v>176</v>
      </c>
    </row>
    <row r="8" spans="1:5" x14ac:dyDescent="0.3">
      <c r="A8" s="17" t="str">
        <f t="shared" si="0"/>
        <v>2015_7</v>
      </c>
      <c r="B8" s="17">
        <v>2015</v>
      </c>
      <c r="C8" s="17">
        <v>7</v>
      </c>
      <c r="D8" s="17">
        <v>184</v>
      </c>
      <c r="E8" s="17">
        <v>176</v>
      </c>
    </row>
    <row r="9" spans="1:5" x14ac:dyDescent="0.3">
      <c r="A9" s="17" t="str">
        <f t="shared" si="0"/>
        <v>2015_8</v>
      </c>
      <c r="B9" s="17">
        <v>2015</v>
      </c>
      <c r="C9" s="17">
        <v>8</v>
      </c>
      <c r="D9" s="17">
        <v>168</v>
      </c>
      <c r="E9" s="17">
        <v>168</v>
      </c>
    </row>
    <row r="10" spans="1:5" x14ac:dyDescent="0.3">
      <c r="A10" s="17" t="str">
        <f t="shared" si="0"/>
        <v>2015_9</v>
      </c>
      <c r="B10" s="17">
        <v>2015</v>
      </c>
      <c r="C10" s="17">
        <v>9</v>
      </c>
      <c r="D10" s="17">
        <v>176</v>
      </c>
      <c r="E10" s="17">
        <v>168</v>
      </c>
    </row>
    <row r="11" spans="1:5" x14ac:dyDescent="0.3">
      <c r="A11" s="17" t="str">
        <f t="shared" si="0"/>
        <v>2015_10</v>
      </c>
      <c r="B11" s="17">
        <v>2015</v>
      </c>
      <c r="C11" s="17">
        <v>10</v>
      </c>
      <c r="D11" s="17">
        <v>176</v>
      </c>
      <c r="E11" s="17">
        <v>168</v>
      </c>
    </row>
    <row r="12" spans="1:5" x14ac:dyDescent="0.3">
      <c r="A12" s="17" t="str">
        <f t="shared" si="0"/>
        <v>2015_11</v>
      </c>
      <c r="B12" s="17">
        <v>2015</v>
      </c>
      <c r="C12" s="17">
        <v>11</v>
      </c>
      <c r="D12" s="17">
        <v>168</v>
      </c>
      <c r="E12" s="17">
        <v>160</v>
      </c>
    </row>
    <row r="13" spans="1:5" x14ac:dyDescent="0.3">
      <c r="A13" s="17" t="str">
        <f t="shared" si="0"/>
        <v>2015_12</v>
      </c>
      <c r="B13" s="17">
        <v>2015</v>
      </c>
      <c r="C13" s="17">
        <v>12</v>
      </c>
      <c r="D13" s="17">
        <v>184</v>
      </c>
      <c r="E13" s="17">
        <v>168</v>
      </c>
    </row>
    <row r="14" spans="1:5" x14ac:dyDescent="0.3">
      <c r="A14" s="17" t="str">
        <f t="shared" si="0"/>
        <v>2016_1</v>
      </c>
      <c r="B14" s="17">
        <v>2016</v>
      </c>
      <c r="C14" s="17">
        <v>1</v>
      </c>
      <c r="D14" s="17">
        <v>168</v>
      </c>
      <c r="E14" s="17">
        <v>160</v>
      </c>
    </row>
    <row r="15" spans="1:5" x14ac:dyDescent="0.3">
      <c r="A15" s="17" t="str">
        <f t="shared" si="0"/>
        <v>2016_2</v>
      </c>
      <c r="B15" s="17">
        <v>2016</v>
      </c>
      <c r="C15" s="17">
        <v>2</v>
      </c>
      <c r="D15" s="17">
        <v>168</v>
      </c>
      <c r="E15" s="17">
        <v>168</v>
      </c>
    </row>
    <row r="16" spans="1:5" x14ac:dyDescent="0.3">
      <c r="A16" s="17" t="str">
        <f t="shared" si="0"/>
        <v>2016_3</v>
      </c>
      <c r="B16" s="17">
        <v>2016</v>
      </c>
      <c r="C16" s="17">
        <v>3</v>
      </c>
      <c r="D16" s="17">
        <v>184</v>
      </c>
      <c r="E16" s="17">
        <v>168</v>
      </c>
    </row>
    <row r="17" spans="1:5" x14ac:dyDescent="0.3">
      <c r="A17" s="17" t="str">
        <f t="shared" si="0"/>
        <v>2016_4</v>
      </c>
      <c r="B17" s="17">
        <v>2016</v>
      </c>
      <c r="C17" s="17">
        <v>4</v>
      </c>
      <c r="D17" s="17">
        <v>168</v>
      </c>
      <c r="E17" s="17">
        <v>168</v>
      </c>
    </row>
    <row r="18" spans="1:5" x14ac:dyDescent="0.3">
      <c r="A18" s="17" t="str">
        <f t="shared" si="0"/>
        <v>2016_5</v>
      </c>
      <c r="B18" s="17">
        <v>2016</v>
      </c>
      <c r="C18" s="17">
        <v>5</v>
      </c>
      <c r="D18" s="17">
        <v>176</v>
      </c>
      <c r="E18" s="17">
        <v>176</v>
      </c>
    </row>
    <row r="19" spans="1:5" x14ac:dyDescent="0.3">
      <c r="A19" s="17" t="str">
        <f t="shared" si="0"/>
        <v>2016_6</v>
      </c>
      <c r="B19" s="17">
        <v>2016</v>
      </c>
      <c r="C19" s="17">
        <v>6</v>
      </c>
      <c r="D19" s="17">
        <v>176</v>
      </c>
      <c r="E19" s="17">
        <v>176</v>
      </c>
    </row>
    <row r="20" spans="1:5" x14ac:dyDescent="0.3">
      <c r="A20" s="17" t="str">
        <f t="shared" si="0"/>
        <v>2016_7</v>
      </c>
      <c r="B20" s="17">
        <v>2016</v>
      </c>
      <c r="C20" s="17">
        <v>7</v>
      </c>
      <c r="D20" s="17">
        <v>168</v>
      </c>
      <c r="E20" s="17">
        <v>152</v>
      </c>
    </row>
    <row r="21" spans="1:5" x14ac:dyDescent="0.3">
      <c r="A21" s="17" t="str">
        <f t="shared" si="0"/>
        <v>2016_8</v>
      </c>
      <c r="B21" s="17">
        <v>2016</v>
      </c>
      <c r="C21" s="17">
        <v>8</v>
      </c>
      <c r="D21" s="17">
        <v>184</v>
      </c>
      <c r="E21" s="17">
        <v>184</v>
      </c>
    </row>
    <row r="22" spans="1:5" x14ac:dyDescent="0.3">
      <c r="A22" s="17" t="str">
        <f t="shared" si="0"/>
        <v>2016_9</v>
      </c>
      <c r="B22" s="17">
        <v>2016</v>
      </c>
      <c r="C22" s="17">
        <v>9</v>
      </c>
      <c r="D22" s="17">
        <v>176</v>
      </c>
      <c r="E22" s="17">
        <v>168</v>
      </c>
    </row>
    <row r="23" spans="1:5" x14ac:dyDescent="0.3">
      <c r="A23" s="17" t="str">
        <f t="shared" si="0"/>
        <v>2016_10</v>
      </c>
      <c r="B23" s="17">
        <v>2016</v>
      </c>
      <c r="C23" s="17">
        <v>10</v>
      </c>
      <c r="D23" s="17">
        <v>168</v>
      </c>
      <c r="E23" s="17">
        <v>160</v>
      </c>
    </row>
    <row r="24" spans="1:5" x14ac:dyDescent="0.3">
      <c r="A24" s="17" t="str">
        <f t="shared" si="0"/>
        <v>2016_11</v>
      </c>
      <c r="B24" s="17">
        <v>2016</v>
      </c>
      <c r="C24" s="17">
        <v>11</v>
      </c>
      <c r="D24" s="17">
        <v>176</v>
      </c>
      <c r="E24" s="17">
        <v>168</v>
      </c>
    </row>
    <row r="25" spans="1:5" x14ac:dyDescent="0.3">
      <c r="A25" s="17" t="str">
        <f t="shared" si="0"/>
        <v>2016_12</v>
      </c>
      <c r="B25" s="17">
        <v>2016</v>
      </c>
      <c r="C25" s="17">
        <v>12</v>
      </c>
      <c r="D25" s="17">
        <v>176</v>
      </c>
      <c r="E25" s="17">
        <v>168</v>
      </c>
    </row>
    <row r="26" spans="1:5" x14ac:dyDescent="0.3">
      <c r="A26" s="17" t="str">
        <f t="shared" si="0"/>
        <v>2017_1</v>
      </c>
      <c r="B26" s="17">
        <v>2017</v>
      </c>
      <c r="C26" s="17">
        <v>1</v>
      </c>
      <c r="D26" s="17">
        <v>176</v>
      </c>
      <c r="E26" s="17">
        <v>176</v>
      </c>
    </row>
    <row r="27" spans="1:5" x14ac:dyDescent="0.3">
      <c r="A27" s="17" t="str">
        <f t="shared" si="0"/>
        <v>2017_2</v>
      </c>
      <c r="B27" s="17">
        <v>2017</v>
      </c>
      <c r="C27" s="17">
        <v>2</v>
      </c>
      <c r="D27" s="17">
        <v>160</v>
      </c>
      <c r="E27" s="17">
        <v>160</v>
      </c>
    </row>
    <row r="28" spans="1:5" x14ac:dyDescent="0.3">
      <c r="A28" s="17" t="str">
        <f t="shared" si="0"/>
        <v>2017_3</v>
      </c>
      <c r="B28" s="17">
        <v>2017</v>
      </c>
      <c r="C28" s="17">
        <v>3</v>
      </c>
      <c r="D28" s="17">
        <v>184</v>
      </c>
      <c r="E28" s="17">
        <v>184</v>
      </c>
    </row>
    <row r="29" spans="1:5" x14ac:dyDescent="0.3">
      <c r="A29" s="17" t="str">
        <f t="shared" si="0"/>
        <v>2017_4</v>
      </c>
      <c r="B29" s="17">
        <v>2017</v>
      </c>
      <c r="C29" s="17">
        <v>4</v>
      </c>
      <c r="D29" s="17">
        <v>160</v>
      </c>
      <c r="E29" s="17">
        <v>144</v>
      </c>
    </row>
    <row r="30" spans="1:5" x14ac:dyDescent="0.3">
      <c r="A30" s="17" t="str">
        <f t="shared" si="0"/>
        <v>2017_5</v>
      </c>
      <c r="B30" s="17">
        <v>2017</v>
      </c>
      <c r="C30" s="17">
        <v>5</v>
      </c>
      <c r="D30" s="17">
        <v>184</v>
      </c>
      <c r="E30" s="17">
        <v>168</v>
      </c>
    </row>
    <row r="31" spans="1:5" x14ac:dyDescent="0.3">
      <c r="A31" s="17" t="str">
        <f t="shared" si="0"/>
        <v>2017_6</v>
      </c>
      <c r="B31" s="17">
        <v>2017</v>
      </c>
      <c r="C31" s="17">
        <v>6</v>
      </c>
      <c r="D31" s="17">
        <v>176</v>
      </c>
      <c r="E31" s="17">
        <v>176</v>
      </c>
    </row>
    <row r="32" spans="1:5" x14ac:dyDescent="0.3">
      <c r="A32" s="17" t="str">
        <f t="shared" si="0"/>
        <v>2017_7</v>
      </c>
      <c r="B32" s="17">
        <v>2017</v>
      </c>
      <c r="C32" s="17">
        <v>7</v>
      </c>
      <c r="D32" s="17">
        <v>168</v>
      </c>
      <c r="E32" s="17">
        <v>152</v>
      </c>
    </row>
    <row r="33" spans="1:5" x14ac:dyDescent="0.3">
      <c r="A33" s="17" t="str">
        <f t="shared" si="0"/>
        <v>2017_8</v>
      </c>
      <c r="B33" s="17">
        <v>2017</v>
      </c>
      <c r="C33" s="17">
        <v>8</v>
      </c>
      <c r="D33" s="17">
        <v>184</v>
      </c>
      <c r="E33" s="17">
        <v>184</v>
      </c>
    </row>
    <row r="34" spans="1:5" x14ac:dyDescent="0.3">
      <c r="A34" s="17" t="str">
        <f t="shared" si="0"/>
        <v>2017_9</v>
      </c>
      <c r="B34" s="17">
        <v>2017</v>
      </c>
      <c r="C34" s="17">
        <v>9</v>
      </c>
      <c r="D34" s="17">
        <v>168</v>
      </c>
      <c r="E34" s="17">
        <v>160</v>
      </c>
    </row>
    <row r="35" spans="1:5" x14ac:dyDescent="0.3">
      <c r="A35" s="17" t="str">
        <f t="shared" si="0"/>
        <v>2017_10</v>
      </c>
      <c r="B35" s="17">
        <v>2017</v>
      </c>
      <c r="C35" s="17">
        <v>10</v>
      </c>
      <c r="D35" s="17">
        <v>176</v>
      </c>
      <c r="E35" s="17">
        <v>176</v>
      </c>
    </row>
    <row r="36" spans="1:5" x14ac:dyDescent="0.3">
      <c r="A36" s="17" t="str">
        <f t="shared" si="0"/>
        <v>2017_11</v>
      </c>
      <c r="B36" s="17">
        <v>2017</v>
      </c>
      <c r="C36" s="17">
        <v>11</v>
      </c>
      <c r="D36" s="17">
        <v>176</v>
      </c>
      <c r="E36" s="17">
        <v>168</v>
      </c>
    </row>
    <row r="37" spans="1:5" x14ac:dyDescent="0.3">
      <c r="A37" s="17" t="str">
        <f t="shared" si="0"/>
        <v>2017_12</v>
      </c>
      <c r="B37" s="17">
        <v>2017</v>
      </c>
      <c r="C37" s="17">
        <v>12</v>
      </c>
      <c r="D37" s="17">
        <v>168</v>
      </c>
      <c r="E37" s="17">
        <v>152</v>
      </c>
    </row>
    <row r="38" spans="1:5" x14ac:dyDescent="0.3">
      <c r="A38" s="17" t="str">
        <f t="shared" si="0"/>
        <v>2018_1</v>
      </c>
      <c r="B38" s="17">
        <v>2018</v>
      </c>
      <c r="C38" s="17">
        <v>1</v>
      </c>
      <c r="D38" s="17">
        <v>184</v>
      </c>
      <c r="E38" s="17">
        <v>176</v>
      </c>
    </row>
    <row r="39" spans="1:5" x14ac:dyDescent="0.3">
      <c r="A39" s="17" t="str">
        <f t="shared" si="0"/>
        <v>2018_2</v>
      </c>
      <c r="B39" s="17">
        <v>2018</v>
      </c>
      <c r="C39" s="17">
        <v>2</v>
      </c>
      <c r="D39" s="17">
        <v>160</v>
      </c>
      <c r="E39" s="17">
        <v>160</v>
      </c>
    </row>
    <row r="40" spans="1:5" x14ac:dyDescent="0.3">
      <c r="A40" s="17" t="str">
        <f t="shared" si="0"/>
        <v>2018_3</v>
      </c>
      <c r="B40" s="17">
        <v>2018</v>
      </c>
      <c r="C40" s="17">
        <v>3</v>
      </c>
      <c r="D40" s="17">
        <v>176</v>
      </c>
      <c r="E40" s="17">
        <v>168</v>
      </c>
    </row>
    <row r="41" spans="1:5" x14ac:dyDescent="0.3">
      <c r="A41" s="17" t="str">
        <f t="shared" si="0"/>
        <v>2018_4</v>
      </c>
      <c r="B41" s="17">
        <v>2018</v>
      </c>
      <c r="C41" s="17">
        <v>4</v>
      </c>
      <c r="D41" s="17">
        <v>168</v>
      </c>
      <c r="E41" s="17">
        <v>160</v>
      </c>
    </row>
    <row r="42" spans="1:5" x14ac:dyDescent="0.3">
      <c r="A42" s="17" t="str">
        <f t="shared" si="0"/>
        <v>2018_5</v>
      </c>
      <c r="B42" s="17">
        <v>2018</v>
      </c>
      <c r="C42" s="17">
        <v>5</v>
      </c>
      <c r="D42" s="17">
        <v>184</v>
      </c>
      <c r="E42" s="17">
        <v>168</v>
      </c>
    </row>
    <row r="43" spans="1:5" x14ac:dyDescent="0.3">
      <c r="A43" s="17" t="str">
        <f t="shared" si="0"/>
        <v>2018_6</v>
      </c>
      <c r="B43" s="17">
        <v>2018</v>
      </c>
      <c r="C43" s="17">
        <v>6</v>
      </c>
      <c r="D43" s="17">
        <v>168</v>
      </c>
      <c r="E43" s="17">
        <v>168</v>
      </c>
    </row>
    <row r="44" spans="1:5" x14ac:dyDescent="0.3">
      <c r="A44" s="17" t="str">
        <f t="shared" si="0"/>
        <v>2018_7</v>
      </c>
      <c r="B44" s="17">
        <v>2018</v>
      </c>
      <c r="C44" s="17">
        <v>7</v>
      </c>
      <c r="D44" s="17">
        <v>176</v>
      </c>
      <c r="E44" s="17">
        <v>160</v>
      </c>
    </row>
    <row r="45" spans="1:5" x14ac:dyDescent="0.3">
      <c r="A45" s="17" t="str">
        <f t="shared" si="0"/>
        <v>2018_8</v>
      </c>
      <c r="B45" s="17">
        <v>2018</v>
      </c>
      <c r="C45" s="17">
        <v>8</v>
      </c>
      <c r="D45" s="17">
        <v>184</v>
      </c>
      <c r="E45" s="17">
        <v>184</v>
      </c>
    </row>
    <row r="46" spans="1:5" x14ac:dyDescent="0.3">
      <c r="A46" s="17" t="str">
        <f t="shared" si="0"/>
        <v>2018_9</v>
      </c>
      <c r="B46" s="17">
        <v>2018</v>
      </c>
      <c r="C46" s="17">
        <v>9</v>
      </c>
      <c r="D46" s="17">
        <v>160</v>
      </c>
      <c r="E46" s="17">
        <v>152</v>
      </c>
    </row>
    <row r="47" spans="1:5" x14ac:dyDescent="0.3">
      <c r="A47" s="17" t="str">
        <f t="shared" si="0"/>
        <v>2018_10</v>
      </c>
      <c r="B47" s="17">
        <v>2018</v>
      </c>
      <c r="C47" s="17">
        <v>10</v>
      </c>
      <c r="D47" s="17">
        <v>184</v>
      </c>
      <c r="E47" s="17">
        <v>184</v>
      </c>
    </row>
    <row r="48" spans="1:5" x14ac:dyDescent="0.3">
      <c r="A48" s="17" t="str">
        <f t="shared" si="0"/>
        <v>2018_11</v>
      </c>
      <c r="B48" s="17">
        <v>2018</v>
      </c>
      <c r="C48" s="17">
        <v>11</v>
      </c>
      <c r="D48" s="17">
        <v>176</v>
      </c>
      <c r="E48" s="17">
        <v>176</v>
      </c>
    </row>
    <row r="49" spans="1:5" x14ac:dyDescent="0.3">
      <c r="A49" s="17" t="str">
        <f t="shared" si="0"/>
        <v>2018_12</v>
      </c>
      <c r="B49" s="17">
        <v>2018</v>
      </c>
      <c r="C49" s="17">
        <v>12</v>
      </c>
      <c r="D49" s="17">
        <v>168</v>
      </c>
      <c r="E49" s="17">
        <v>144</v>
      </c>
    </row>
    <row r="50" spans="1:5" x14ac:dyDescent="0.3">
      <c r="A50" s="17" t="str">
        <f t="shared" si="0"/>
        <v>2019_1</v>
      </c>
      <c r="B50" s="17">
        <v>2019</v>
      </c>
      <c r="C50" s="17">
        <v>1</v>
      </c>
      <c r="D50" s="17">
        <v>184</v>
      </c>
      <c r="E50" s="17">
        <v>176</v>
      </c>
    </row>
    <row r="51" spans="1:5" x14ac:dyDescent="0.3">
      <c r="A51" s="17" t="str">
        <f t="shared" si="0"/>
        <v>2019_2</v>
      </c>
      <c r="B51" s="17">
        <v>2019</v>
      </c>
      <c r="C51" s="17">
        <v>2</v>
      </c>
      <c r="D51" s="17">
        <v>160</v>
      </c>
      <c r="E51" s="17">
        <v>160</v>
      </c>
    </row>
    <row r="52" spans="1:5" x14ac:dyDescent="0.3">
      <c r="A52" s="17" t="str">
        <f t="shared" si="0"/>
        <v>2019_3</v>
      </c>
      <c r="B52" s="17">
        <v>2019</v>
      </c>
      <c r="C52" s="17">
        <v>3</v>
      </c>
      <c r="D52" s="17">
        <v>168</v>
      </c>
      <c r="E52" s="17">
        <v>168</v>
      </c>
    </row>
    <row r="53" spans="1:5" x14ac:dyDescent="0.3">
      <c r="A53" s="17" t="str">
        <f t="shared" si="0"/>
        <v>2019_4</v>
      </c>
      <c r="B53" s="17">
        <v>2019</v>
      </c>
      <c r="C53" s="17">
        <v>4</v>
      </c>
      <c r="D53" s="17">
        <v>176</v>
      </c>
      <c r="E53" s="17">
        <v>160</v>
      </c>
    </row>
    <row r="54" spans="1:5" x14ac:dyDescent="0.3">
      <c r="A54" s="17" t="str">
        <f t="shared" si="0"/>
        <v>2019_5</v>
      </c>
      <c r="B54" s="17">
        <v>2019</v>
      </c>
      <c r="C54" s="17">
        <v>5</v>
      </c>
      <c r="D54" s="17">
        <v>184</v>
      </c>
      <c r="E54" s="17">
        <v>168</v>
      </c>
    </row>
    <row r="55" spans="1:5" x14ac:dyDescent="0.3">
      <c r="A55" s="17" t="str">
        <f t="shared" si="0"/>
        <v>2019_6</v>
      </c>
      <c r="B55" s="17">
        <v>2019</v>
      </c>
      <c r="C55" s="17">
        <v>6</v>
      </c>
      <c r="D55" s="17">
        <v>160</v>
      </c>
      <c r="E55" s="17">
        <v>160</v>
      </c>
    </row>
    <row r="56" spans="1:5" x14ac:dyDescent="0.3">
      <c r="A56" s="17" t="str">
        <f t="shared" si="0"/>
        <v>2019_7</v>
      </c>
      <c r="B56" s="17">
        <v>2019</v>
      </c>
      <c r="C56" s="17">
        <v>7</v>
      </c>
      <c r="D56" s="17">
        <v>184</v>
      </c>
      <c r="E56" s="17">
        <v>176</v>
      </c>
    </row>
    <row r="57" spans="1:5" x14ac:dyDescent="0.3">
      <c r="A57" s="17" t="str">
        <f t="shared" si="0"/>
        <v>2019_8</v>
      </c>
      <c r="B57" s="17">
        <v>2019</v>
      </c>
      <c r="C57" s="17">
        <v>8</v>
      </c>
      <c r="D57" s="17">
        <v>176</v>
      </c>
      <c r="E57" s="17">
        <v>176</v>
      </c>
    </row>
    <row r="58" spans="1:5" x14ac:dyDescent="0.3">
      <c r="A58" s="17" t="str">
        <f t="shared" si="0"/>
        <v>2019_9</v>
      </c>
      <c r="B58" s="17">
        <v>2019</v>
      </c>
      <c r="C58" s="17">
        <v>9</v>
      </c>
      <c r="D58" s="17">
        <v>168</v>
      </c>
      <c r="E58" s="17">
        <v>168</v>
      </c>
    </row>
    <row r="59" spans="1:5" x14ac:dyDescent="0.3">
      <c r="A59" s="17" t="str">
        <f t="shared" si="0"/>
        <v>2019_10</v>
      </c>
      <c r="B59" s="17">
        <v>2019</v>
      </c>
      <c r="C59" s="17">
        <v>10</v>
      </c>
      <c r="D59" s="17">
        <v>184</v>
      </c>
      <c r="E59" s="17">
        <v>176</v>
      </c>
    </row>
    <row r="60" spans="1:5" x14ac:dyDescent="0.3">
      <c r="A60" s="17" t="str">
        <f t="shared" si="0"/>
        <v>2019_11</v>
      </c>
      <c r="B60" s="17">
        <v>2019</v>
      </c>
      <c r="C60" s="17">
        <v>11</v>
      </c>
      <c r="D60" s="17">
        <v>168</v>
      </c>
      <c r="E60" s="17">
        <v>168</v>
      </c>
    </row>
    <row r="61" spans="1:5" x14ac:dyDescent="0.3">
      <c r="A61" s="17" t="str">
        <f t="shared" si="0"/>
        <v>2019_12</v>
      </c>
      <c r="B61" s="17">
        <v>2019</v>
      </c>
      <c r="C61" s="17">
        <v>12</v>
      </c>
      <c r="D61" s="17">
        <v>176</v>
      </c>
      <c r="E61" s="17">
        <v>152</v>
      </c>
    </row>
    <row r="62" spans="1:5" x14ac:dyDescent="0.3">
      <c r="A62" s="17" t="str">
        <f t="shared" si="0"/>
        <v>2020_1</v>
      </c>
      <c r="B62" s="17">
        <v>2020</v>
      </c>
      <c r="C62" s="17">
        <v>1</v>
      </c>
      <c r="D62" s="17">
        <v>184</v>
      </c>
      <c r="E62" s="17">
        <v>176</v>
      </c>
    </row>
    <row r="63" spans="1:5" x14ac:dyDescent="0.3">
      <c r="A63" s="17" t="str">
        <f t="shared" si="0"/>
        <v>2020_2</v>
      </c>
      <c r="B63" s="17">
        <v>2020</v>
      </c>
      <c r="C63" s="17">
        <v>2</v>
      </c>
      <c r="D63" s="17">
        <v>160</v>
      </c>
      <c r="E63" s="17">
        <v>160</v>
      </c>
    </row>
    <row r="64" spans="1:5" x14ac:dyDescent="0.3">
      <c r="A64" s="17" t="str">
        <f t="shared" si="0"/>
        <v>2020_3</v>
      </c>
      <c r="B64" s="17">
        <v>2020</v>
      </c>
      <c r="C64" s="17">
        <v>3</v>
      </c>
      <c r="D64" s="17">
        <v>176</v>
      </c>
      <c r="E64" s="17">
        <v>176</v>
      </c>
    </row>
    <row r="65" spans="1:5" x14ac:dyDescent="0.3">
      <c r="A65" s="17" t="str">
        <f t="shared" si="0"/>
        <v>2020_4</v>
      </c>
      <c r="B65" s="17">
        <v>2020</v>
      </c>
      <c r="C65" s="17">
        <v>4</v>
      </c>
      <c r="D65" s="17">
        <v>176</v>
      </c>
      <c r="E65" s="17">
        <v>160</v>
      </c>
    </row>
    <row r="66" spans="1:5" x14ac:dyDescent="0.3">
      <c r="A66" s="17" t="str">
        <f t="shared" si="0"/>
        <v>2020_5</v>
      </c>
      <c r="B66" s="17">
        <v>2020</v>
      </c>
      <c r="C66" s="17">
        <v>5</v>
      </c>
      <c r="D66" s="17">
        <v>168</v>
      </c>
      <c r="E66" s="17">
        <v>152</v>
      </c>
    </row>
    <row r="67" spans="1:5" x14ac:dyDescent="0.3">
      <c r="A67" s="17" t="str">
        <f t="shared" ref="A67:A97" si="1">CONCATENATE(B67,"_",C67)</f>
        <v>2020_6</v>
      </c>
      <c r="B67" s="17">
        <v>2020</v>
      </c>
      <c r="C67" s="17">
        <v>6</v>
      </c>
      <c r="D67" s="17">
        <v>176</v>
      </c>
      <c r="E67" s="17">
        <v>176</v>
      </c>
    </row>
    <row r="68" spans="1:5" x14ac:dyDescent="0.3">
      <c r="A68" s="17" t="str">
        <f t="shared" si="1"/>
        <v>2020_7</v>
      </c>
      <c r="B68" s="17">
        <v>2020</v>
      </c>
      <c r="C68" s="17">
        <v>7</v>
      </c>
      <c r="D68" s="17">
        <v>184</v>
      </c>
      <c r="E68" s="17">
        <v>176</v>
      </c>
    </row>
    <row r="69" spans="1:5" x14ac:dyDescent="0.3">
      <c r="A69" s="17" t="str">
        <f t="shared" si="1"/>
        <v>2020_8</v>
      </c>
      <c r="B69" s="17">
        <v>2020</v>
      </c>
      <c r="C69" s="17">
        <v>8</v>
      </c>
      <c r="D69" s="17">
        <v>168</v>
      </c>
      <c r="E69" s="17">
        <v>168</v>
      </c>
    </row>
    <row r="70" spans="1:5" x14ac:dyDescent="0.3">
      <c r="A70" s="17" t="str">
        <f t="shared" si="1"/>
        <v>2020_9</v>
      </c>
      <c r="B70" s="17">
        <v>2020</v>
      </c>
      <c r="C70" s="17">
        <v>9</v>
      </c>
      <c r="D70" s="17">
        <v>176</v>
      </c>
      <c r="E70" s="17">
        <v>168</v>
      </c>
    </row>
    <row r="71" spans="1:5" x14ac:dyDescent="0.3">
      <c r="A71" s="17" t="str">
        <f t="shared" si="1"/>
        <v>2020_10</v>
      </c>
      <c r="B71" s="17">
        <v>2020</v>
      </c>
      <c r="C71" s="17">
        <v>10</v>
      </c>
      <c r="D71" s="17">
        <v>176</v>
      </c>
      <c r="E71" s="17">
        <v>168</v>
      </c>
    </row>
    <row r="72" spans="1:5" x14ac:dyDescent="0.3">
      <c r="A72" s="17" t="str">
        <f t="shared" si="1"/>
        <v>2020_11</v>
      </c>
      <c r="B72" s="17">
        <v>2020</v>
      </c>
      <c r="C72" s="17">
        <v>11</v>
      </c>
      <c r="D72" s="17">
        <v>168</v>
      </c>
      <c r="E72" s="17">
        <v>160</v>
      </c>
    </row>
    <row r="73" spans="1:5" x14ac:dyDescent="0.3">
      <c r="A73" s="17" t="str">
        <f t="shared" si="1"/>
        <v>2020_12</v>
      </c>
      <c r="B73" s="17">
        <v>2020</v>
      </c>
      <c r="C73" s="17">
        <v>12</v>
      </c>
      <c r="D73" s="17">
        <v>184</v>
      </c>
      <c r="E73" s="17">
        <v>168</v>
      </c>
    </row>
    <row r="74" spans="1:5" x14ac:dyDescent="0.3">
      <c r="A74" s="17" t="str">
        <f t="shared" si="1"/>
        <v>2021_1</v>
      </c>
      <c r="B74" s="17">
        <v>2021</v>
      </c>
      <c r="C74" s="17">
        <v>1</v>
      </c>
      <c r="D74" s="17">
        <v>168</v>
      </c>
      <c r="E74" s="17">
        <v>160</v>
      </c>
    </row>
    <row r="75" spans="1:5" x14ac:dyDescent="0.3">
      <c r="A75" s="17" t="str">
        <f t="shared" si="1"/>
        <v>2021_2</v>
      </c>
      <c r="B75" s="17">
        <v>2021</v>
      </c>
      <c r="C75" s="17">
        <v>2</v>
      </c>
      <c r="D75" s="17">
        <v>160</v>
      </c>
      <c r="E75" s="17">
        <v>160</v>
      </c>
    </row>
    <row r="76" spans="1:5" x14ac:dyDescent="0.3">
      <c r="A76" s="17" t="str">
        <f t="shared" si="1"/>
        <v>2021_3</v>
      </c>
      <c r="B76" s="17">
        <v>2021</v>
      </c>
      <c r="C76" s="17">
        <v>3</v>
      </c>
      <c r="D76" s="17">
        <v>184</v>
      </c>
      <c r="E76" s="17">
        <v>184</v>
      </c>
    </row>
    <row r="77" spans="1:5" x14ac:dyDescent="0.3">
      <c r="A77" s="17" t="str">
        <f t="shared" si="1"/>
        <v>2021_4</v>
      </c>
      <c r="B77" s="17">
        <v>2021</v>
      </c>
      <c r="C77" s="17">
        <v>4</v>
      </c>
      <c r="D77" s="17">
        <v>176</v>
      </c>
      <c r="E77" s="17">
        <v>160</v>
      </c>
    </row>
    <row r="78" spans="1:5" x14ac:dyDescent="0.3">
      <c r="A78" s="17" t="str">
        <f t="shared" si="1"/>
        <v>2021_5</v>
      </c>
      <c r="B78" s="17">
        <v>2021</v>
      </c>
      <c r="C78" s="17">
        <v>5</v>
      </c>
      <c r="D78" s="17">
        <v>168</v>
      </c>
      <c r="E78" s="17">
        <v>168</v>
      </c>
    </row>
    <row r="79" spans="1:5" x14ac:dyDescent="0.3">
      <c r="A79" s="17" t="str">
        <f t="shared" si="1"/>
        <v>2021_6</v>
      </c>
      <c r="B79" s="17">
        <v>2021</v>
      </c>
      <c r="C79" s="17">
        <v>6</v>
      </c>
      <c r="D79" s="17">
        <v>176</v>
      </c>
      <c r="E79" s="17">
        <v>176</v>
      </c>
    </row>
    <row r="80" spans="1:5" x14ac:dyDescent="0.3">
      <c r="A80" s="17" t="str">
        <f t="shared" si="1"/>
        <v>2021_7</v>
      </c>
      <c r="B80" s="17">
        <v>2021</v>
      </c>
      <c r="C80" s="17">
        <v>7</v>
      </c>
      <c r="D80" s="17">
        <v>176</v>
      </c>
      <c r="E80" s="17">
        <v>160</v>
      </c>
    </row>
    <row r="81" spans="1:5" x14ac:dyDescent="0.3">
      <c r="A81" s="17" t="str">
        <f t="shared" si="1"/>
        <v>2021_8</v>
      </c>
      <c r="B81" s="17">
        <v>2021</v>
      </c>
      <c r="C81" s="17">
        <v>8</v>
      </c>
      <c r="D81" s="17">
        <v>176</v>
      </c>
      <c r="E81" s="17">
        <v>176</v>
      </c>
    </row>
    <row r="82" spans="1:5" x14ac:dyDescent="0.3">
      <c r="A82" s="17" t="str">
        <f t="shared" si="1"/>
        <v>2021_9</v>
      </c>
      <c r="B82" s="17">
        <v>2021</v>
      </c>
      <c r="C82" s="17">
        <v>9</v>
      </c>
      <c r="D82" s="17">
        <v>176</v>
      </c>
      <c r="E82" s="17">
        <v>168</v>
      </c>
    </row>
    <row r="83" spans="1:5" x14ac:dyDescent="0.3">
      <c r="A83" s="17" t="str">
        <f t="shared" si="1"/>
        <v>2021_10</v>
      </c>
      <c r="B83" s="17">
        <v>2021</v>
      </c>
      <c r="C83" s="17">
        <v>10</v>
      </c>
      <c r="D83" s="17">
        <v>168</v>
      </c>
      <c r="E83" s="17">
        <v>160</v>
      </c>
    </row>
    <row r="84" spans="1:5" x14ac:dyDescent="0.3">
      <c r="A84" s="17" t="str">
        <f t="shared" si="1"/>
        <v>2021_11</v>
      </c>
      <c r="B84" s="17">
        <v>2021</v>
      </c>
      <c r="C84" s="17">
        <v>11</v>
      </c>
      <c r="D84" s="17">
        <v>176</v>
      </c>
      <c r="E84" s="17">
        <v>168</v>
      </c>
    </row>
    <row r="85" spans="1:5" x14ac:dyDescent="0.3">
      <c r="A85" s="17" t="str">
        <f t="shared" si="1"/>
        <v>2021_12</v>
      </c>
      <c r="B85" s="17">
        <v>2021</v>
      </c>
      <c r="C85" s="17">
        <v>12</v>
      </c>
      <c r="D85" s="17">
        <v>184</v>
      </c>
      <c r="E85" s="17">
        <v>176</v>
      </c>
    </row>
    <row r="86" spans="1:5" x14ac:dyDescent="0.3">
      <c r="A86" s="17" t="str">
        <f t="shared" si="1"/>
        <v>2022_1</v>
      </c>
      <c r="B86" s="17">
        <v>2022</v>
      </c>
      <c r="C86" s="17">
        <v>1</v>
      </c>
      <c r="D86" s="17">
        <v>168</v>
      </c>
      <c r="E86" s="17">
        <v>168</v>
      </c>
    </row>
    <row r="87" spans="1:5" x14ac:dyDescent="0.3">
      <c r="A87" s="17" t="str">
        <f t="shared" si="1"/>
        <v>2022_2</v>
      </c>
      <c r="B87" s="17">
        <v>2022</v>
      </c>
      <c r="C87" s="17">
        <v>2</v>
      </c>
      <c r="D87" s="17">
        <v>160</v>
      </c>
      <c r="E87" s="17">
        <v>160</v>
      </c>
    </row>
    <row r="88" spans="1:5" x14ac:dyDescent="0.3">
      <c r="A88" s="17" t="str">
        <f t="shared" si="1"/>
        <v>2022_3</v>
      </c>
      <c r="B88" s="17">
        <v>2022</v>
      </c>
      <c r="C88" s="17">
        <v>3</v>
      </c>
      <c r="D88" s="17">
        <v>184</v>
      </c>
      <c r="E88" s="17">
        <v>184</v>
      </c>
    </row>
    <row r="89" spans="1:5" x14ac:dyDescent="0.3">
      <c r="A89" s="17" t="str">
        <f t="shared" si="1"/>
        <v>2022_4</v>
      </c>
      <c r="B89" s="17">
        <v>2022</v>
      </c>
      <c r="C89" s="17">
        <v>4</v>
      </c>
      <c r="D89" s="17">
        <v>168</v>
      </c>
      <c r="E89" s="17">
        <v>152</v>
      </c>
    </row>
    <row r="90" spans="1:5" x14ac:dyDescent="0.3">
      <c r="A90" s="17" t="str">
        <f t="shared" si="1"/>
        <v>2022_5</v>
      </c>
      <c r="B90" s="17">
        <v>2022</v>
      </c>
      <c r="C90" s="17">
        <v>5</v>
      </c>
      <c r="D90" s="17">
        <v>176</v>
      </c>
      <c r="E90" s="17">
        <v>176</v>
      </c>
    </row>
    <row r="91" spans="1:5" x14ac:dyDescent="0.3">
      <c r="A91" s="17" t="str">
        <f t="shared" si="1"/>
        <v>2022_6</v>
      </c>
      <c r="B91" s="17">
        <v>2022</v>
      </c>
      <c r="C91" s="17">
        <v>6</v>
      </c>
      <c r="D91" s="17">
        <v>176</v>
      </c>
      <c r="E91" s="17">
        <v>176</v>
      </c>
    </row>
    <row r="92" spans="1:5" x14ac:dyDescent="0.3">
      <c r="A92" s="17" t="str">
        <f t="shared" si="1"/>
        <v>2022_7</v>
      </c>
      <c r="B92" s="17">
        <v>2022</v>
      </c>
      <c r="C92" s="17">
        <v>7</v>
      </c>
      <c r="D92" s="17">
        <v>168</v>
      </c>
      <c r="E92" s="17">
        <v>152</v>
      </c>
    </row>
    <row r="93" spans="1:5" x14ac:dyDescent="0.3">
      <c r="A93" s="17" t="str">
        <f t="shared" si="1"/>
        <v>2022_8</v>
      </c>
      <c r="B93" s="17">
        <v>2022</v>
      </c>
      <c r="C93" s="17">
        <v>8</v>
      </c>
      <c r="D93" s="17">
        <v>184</v>
      </c>
      <c r="E93" s="17">
        <v>184</v>
      </c>
    </row>
    <row r="94" spans="1:5" x14ac:dyDescent="0.3">
      <c r="A94" s="17" t="str">
        <f t="shared" si="1"/>
        <v>2022_9</v>
      </c>
      <c r="B94" s="17">
        <v>2022</v>
      </c>
      <c r="C94" s="17">
        <v>9</v>
      </c>
      <c r="D94" s="17">
        <v>176</v>
      </c>
      <c r="E94" s="17">
        <v>168</v>
      </c>
    </row>
    <row r="95" spans="1:5" x14ac:dyDescent="0.3">
      <c r="A95" s="17" t="str">
        <f t="shared" si="1"/>
        <v>2022_10</v>
      </c>
      <c r="B95" s="17">
        <v>2022</v>
      </c>
      <c r="C95" s="17">
        <v>10</v>
      </c>
      <c r="D95" s="17">
        <v>168</v>
      </c>
      <c r="E95" s="17">
        <v>160</v>
      </c>
    </row>
    <row r="96" spans="1:5" x14ac:dyDescent="0.3">
      <c r="A96" s="17" t="str">
        <f t="shared" si="1"/>
        <v>2022_11</v>
      </c>
      <c r="B96" s="17">
        <v>2022</v>
      </c>
      <c r="C96" s="17">
        <v>11</v>
      </c>
      <c r="D96" s="17">
        <v>176</v>
      </c>
      <c r="E96" s="17">
        <v>168</v>
      </c>
    </row>
    <row r="97" spans="1:5" x14ac:dyDescent="0.3">
      <c r="A97" s="17" t="str">
        <f t="shared" si="1"/>
        <v>2022_12</v>
      </c>
      <c r="B97" s="17">
        <v>2022</v>
      </c>
      <c r="C97" s="17">
        <v>12</v>
      </c>
      <c r="D97" s="17">
        <v>176</v>
      </c>
      <c r="E97" s="17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DA40694506784D8124752AE2AC1E18" ma:contentTypeVersion="6" ma:contentTypeDescription="Vytvoří nový dokument" ma:contentTypeScope="" ma:versionID="d3e1a931a4d50b9c832cff504aee0e37">
  <xsd:schema xmlns:xsd="http://www.w3.org/2001/XMLSchema" xmlns:xs="http://www.w3.org/2001/XMLSchema" xmlns:p="http://schemas.microsoft.com/office/2006/metadata/properties" xmlns:ns3="1e911051-2073-41b0-b411-194cd244c622" targetNamespace="http://schemas.microsoft.com/office/2006/metadata/properties" ma:root="true" ma:fieldsID="9a5211ac5b9571040ba222aec34680b5" ns3:_="">
    <xsd:import namespace="1e911051-2073-41b0-b411-194cd244c6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11051-2073-41b0-b411-194cd244c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4689A1-3DDD-4505-B321-52EA239C7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911051-2073-41b0-b411-194cd244c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AA26-C1DD-47A5-89A5-45E2BAC403C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e911051-2073-41b0-b411-194cd244c622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Realizační tým_ZoR</vt:lpstr>
      <vt:lpstr>Fond pracovni doby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creator/>
  <cp:lastModifiedBy/>
  <dcterms:created xsi:type="dcterms:W3CDTF">2006-09-16T00:00:00Z</dcterms:created>
  <dcterms:modified xsi:type="dcterms:W3CDTF">2022-07-08T13:11:28Z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0x010100BADA40694506784D8124752AE2AC1E18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