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valasekp\Documents\1. Pracovní\2023\Rozpočet 2023\Úprava 4 UVVŠ (02-2023)\"/>
    </mc:Choice>
  </mc:AlternateContent>
  <xr:revisionPtr revIDLastSave="0" documentId="8_{AC197251-397B-4D50-85A4-A4298D893700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4 RO I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0" l="1"/>
  <c r="F8" i="10"/>
  <c r="H38" i="10" l="1"/>
  <c r="H37" i="10"/>
  <c r="H26" i="10" l="1"/>
  <c r="L45" i="10" l="1"/>
  <c r="N45" i="10" l="1"/>
  <c r="I45" i="10"/>
  <c r="E45" i="10"/>
  <c r="C45" i="10"/>
  <c r="D25" i="10" l="1"/>
  <c r="F25" i="10" s="1"/>
  <c r="D28" i="10"/>
  <c r="F28" i="10" s="1"/>
  <c r="D19" i="10"/>
  <c r="D23" i="10"/>
  <c r="F23" i="10" s="1"/>
  <c r="D37" i="10"/>
  <c r="F37" i="10" s="1"/>
  <c r="D34" i="10"/>
  <c r="F34" i="10" s="1"/>
  <c r="D42" i="10"/>
  <c r="F42" i="10" s="1"/>
  <c r="D40" i="10"/>
  <c r="F40" i="10" s="1"/>
  <c r="D44" i="10"/>
  <c r="F44" i="10" s="1"/>
  <c r="D35" i="10"/>
  <c r="F35" i="10" s="1"/>
  <c r="D32" i="10"/>
  <c r="F32" i="10" s="1"/>
  <c r="D43" i="10"/>
  <c r="F43" i="10" s="1"/>
  <c r="D41" i="10"/>
  <c r="D39" i="10"/>
  <c r="F39" i="10" s="1"/>
  <c r="D36" i="10"/>
  <c r="F36" i="10" s="1"/>
  <c r="D33" i="10"/>
  <c r="F33" i="10" s="1"/>
  <c r="D30" i="10"/>
  <c r="F30" i="10" s="1"/>
  <c r="D31" i="10"/>
  <c r="F31" i="10" s="1"/>
  <c r="D26" i="10"/>
  <c r="F26" i="10" s="1"/>
  <c r="D24" i="10"/>
  <c r="F24" i="10" s="1"/>
  <c r="D20" i="10"/>
  <c r="F20" i="10" s="1"/>
  <c r="D38" i="10"/>
  <c r="F38" i="10" s="1"/>
  <c r="D29" i="10"/>
  <c r="F29" i="10" s="1"/>
  <c r="D27" i="10"/>
  <c r="F27" i="10" s="1"/>
  <c r="D21" i="10"/>
  <c r="F21" i="10" s="1"/>
  <c r="I5" i="10"/>
  <c r="D22" i="10"/>
  <c r="F22" i="10" s="1"/>
  <c r="I6" i="10"/>
  <c r="F41" i="10" l="1"/>
  <c r="F5" i="10"/>
  <c r="F6" i="10"/>
  <c r="H41" i="10"/>
  <c r="O41" i="10" s="1"/>
  <c r="D45" i="10"/>
  <c r="F19" i="10"/>
  <c r="H40" i="10"/>
  <c r="O40" i="10" s="1"/>
  <c r="H33" i="10" l="1"/>
  <c r="O33" i="10" s="1"/>
  <c r="O37" i="10"/>
  <c r="H42" i="10"/>
  <c r="O42" i="10" s="1"/>
  <c r="H44" i="10"/>
  <c r="O44" i="10" s="1"/>
  <c r="H25" i="10"/>
  <c r="O25" i="10" s="1"/>
  <c r="H23" i="10"/>
  <c r="H30" i="10"/>
  <c r="O38" i="10"/>
  <c r="H36" i="10"/>
  <c r="O36" i="10" s="1"/>
  <c r="H22" i="10"/>
  <c r="H28" i="10"/>
  <c r="O28" i="10" s="1"/>
  <c r="H21" i="10"/>
  <c r="H34" i="10"/>
  <c r="O34" i="10" s="1"/>
  <c r="H32" i="10"/>
  <c r="H27" i="10"/>
  <c r="O27" i="10" s="1"/>
  <c r="H29" i="10"/>
  <c r="H31" i="10"/>
  <c r="O31" i="10" s="1"/>
  <c r="H35" i="10"/>
  <c r="O35" i="10" s="1"/>
  <c r="F45" i="10"/>
  <c r="H24" i="10"/>
  <c r="O24" i="10" s="1"/>
  <c r="O23" i="10" l="1"/>
  <c r="O22" i="10"/>
  <c r="O29" i="10"/>
  <c r="O26" i="10"/>
  <c r="O32" i="10"/>
  <c r="O21" i="10"/>
  <c r="O30" i="10"/>
  <c r="H43" i="10"/>
  <c r="O43" i="10" s="1"/>
  <c r="K45" i="10" l="1"/>
  <c r="H39" i="10"/>
  <c r="O39" i="10" s="1"/>
  <c r="H19" i="10"/>
  <c r="O19" i="10" s="1"/>
  <c r="J45" i="10"/>
  <c r="H20" i="10" l="1"/>
  <c r="O20" i="10" s="1"/>
  <c r="G45" i="10" l="1"/>
  <c r="H45" i="10" l="1"/>
  <c r="O45" i="10"/>
</calcChain>
</file>

<file path=xl/sharedStrings.xml><?xml version="1.0" encoding="utf-8"?>
<sst xmlns="http://schemas.openxmlformats.org/spreadsheetml/2006/main" count="75" uniqueCount="60">
  <si>
    <t>údaje v Kč</t>
  </si>
  <si>
    <t>Ukazatel P - společenské priority</t>
  </si>
  <si>
    <t>Kód VVŠ</t>
  </si>
  <si>
    <t>Název VVŠ</t>
  </si>
  <si>
    <t>Univerzita Karlova</t>
  </si>
  <si>
    <t>Jihočeská univerzita v Českých Budějovicích</t>
  </si>
  <si>
    <t>Univerzita Jana Evangelisty Purkyně v Ústí nad Labem</t>
  </si>
  <si>
    <t>Masarykova univerzita</t>
  </si>
  <si>
    <t>Univerzita Palackého v Olomouci</t>
  </si>
  <si>
    <t>Ostravská univerzita</t>
  </si>
  <si>
    <t>Univerzita Hradec Králové</t>
  </si>
  <si>
    <t>Slezská univerzita v Opavě</t>
  </si>
  <si>
    <t>České vysoké učení technické v Praze</t>
  </si>
  <si>
    <t>Vysoká škola chemicko-technologická v Praze</t>
  </si>
  <si>
    <t>Západočeská univerzita v Plzni</t>
  </si>
  <si>
    <t>Technická univerzita v Liberci</t>
  </si>
  <si>
    <t>Univerzita Pardubice</t>
  </si>
  <si>
    <t>Vysoké učení technické v Brně</t>
  </si>
  <si>
    <t>Vysoká škola báňská - Technická univerzita Ostrava</t>
  </si>
  <si>
    <t>Univerzita Tomáše Bati ve Zlíně</t>
  </si>
  <si>
    <t>Vysoká škola ekonomická v Praze</t>
  </si>
  <si>
    <t>Česká zemědělská univerzita v Praze</t>
  </si>
  <si>
    <t>Mendelova univerzita v Brně</t>
  </si>
  <si>
    <t>Akademie múzických umění v Praze</t>
  </si>
  <si>
    <t>Akademie výtvarných umění v Praze</t>
  </si>
  <si>
    <t>Vysoká škola uměleckoprůmyslová v Praze</t>
  </si>
  <si>
    <t>Vysoká škola polytechnická Jihlava</t>
  </si>
  <si>
    <t>Vysoká škola technická a ekonomická v Českých Budějovicích</t>
  </si>
  <si>
    <t>Celkem</t>
  </si>
  <si>
    <t>Podíl v %</t>
  </si>
  <si>
    <t>Částka</t>
  </si>
  <si>
    <t>Částka po krácení</t>
  </si>
  <si>
    <t>vč. krácení dle čl. 10 odst. 7 Pravidel</t>
  </si>
  <si>
    <t>částka vyčleněná na RO I</t>
  </si>
  <si>
    <t>Kč</t>
  </si>
  <si>
    <t>Podíl na RO I</t>
  </si>
  <si>
    <t>RO I celkem</t>
  </si>
  <si>
    <t xml:space="preserve">     v tom ukazatel A - fixní část</t>
  </si>
  <si>
    <t xml:space="preserve">     v tom ukazatel K - výkonová část </t>
  </si>
  <si>
    <t xml:space="preserve">     v tom ukazatel P - společenské priority</t>
  </si>
  <si>
    <t>Podíl na A + K</t>
  </si>
  <si>
    <t>Ukazatel A - fixní část</t>
  </si>
  <si>
    <t>Ukazatel K - výkonová část</t>
  </si>
  <si>
    <t>Lékařské fakulty</t>
  </si>
  <si>
    <t>Pedagogické fakulty</t>
  </si>
  <si>
    <t xml:space="preserve">                 v tom lékařské fakulty</t>
  </si>
  <si>
    <t xml:space="preserve">                 v tom pedagogické fakulty</t>
  </si>
  <si>
    <t>SP přípravující budoucí ped. pracovníky</t>
  </si>
  <si>
    <t>Ekonomická knihovna VŠE</t>
  </si>
  <si>
    <t xml:space="preserve">                 v tom učitelské SP</t>
  </si>
  <si>
    <t xml:space="preserve">                 v tom ekonomická knihovna CIKS</t>
  </si>
  <si>
    <t>SP připravující budoucí pedag. prac. na nepedagogických fakultách v deficitních aprobacích</t>
  </si>
  <si>
    <t xml:space="preserve">                 v tom učitelské SP - deficitní aprobace</t>
  </si>
  <si>
    <t>Krácení finančních prostředků</t>
  </si>
  <si>
    <t xml:space="preserve">                 v tom navýšení pro segment 1</t>
  </si>
  <si>
    <t>Veterinární univerzita Brno</t>
  </si>
  <si>
    <t>Janáčkova akademie múzických umění</t>
  </si>
  <si>
    <t xml:space="preserve">                 v tom dlouhodobá podpora VETUNI</t>
  </si>
  <si>
    <t>VETUNI</t>
  </si>
  <si>
    <t>Rozpočtový okruh I, institucionální část rozpočtu - celkový výpočet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</si>
</sst>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0.000%"/>
    <numFmt numFmtId="166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22"/>
      <name val="Calibri"/>
      <family val="2"/>
      <charset val="238"/>
      <scheme val="minor"/>
    </font>
    <font>
      <sz val="13.5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Font="0"/>
    <xf numFmtId="0" fontId="4" fillId="0" borderId="0"/>
    <xf numFmtId="0" fontId="4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3" fontId="7" fillId="0" borderId="15" xfId="8" applyNumberFormat="1" applyFont="1" applyBorder="1" applyAlignment="1">
      <alignment horizontal="right" vertical="center" indent="1"/>
    </xf>
    <xf numFmtId="3" fontId="7" fillId="0" borderId="16" xfId="8" applyNumberFormat="1" applyFont="1" applyBorder="1" applyAlignment="1">
      <alignment horizontal="right" vertical="center" indent="1"/>
    </xf>
    <xf numFmtId="10" fontId="5" fillId="0" borderId="18" xfId="7" applyNumberFormat="1" applyFont="1" applyFill="1" applyBorder="1" applyAlignment="1">
      <alignment horizontal="right" vertical="center" indent="1"/>
    </xf>
    <xf numFmtId="3" fontId="7" fillId="0" borderId="12" xfId="8" applyNumberFormat="1" applyFont="1" applyBorder="1" applyAlignment="1">
      <alignment horizontal="right" vertical="center" indent="1"/>
    </xf>
    <xf numFmtId="3" fontId="7" fillId="0" borderId="19" xfId="8" applyNumberFormat="1" applyFont="1" applyBorder="1" applyAlignment="1">
      <alignment horizontal="right" vertical="center" indent="1"/>
    </xf>
    <xf numFmtId="3" fontId="7" fillId="0" borderId="27" xfId="8" applyNumberFormat="1" applyFont="1" applyBorder="1" applyAlignment="1">
      <alignment horizontal="right" vertical="center" indent="1"/>
    </xf>
    <xf numFmtId="3" fontId="7" fillId="0" borderId="28" xfId="8" applyNumberFormat="1" applyFont="1" applyBorder="1" applyAlignment="1">
      <alignment horizontal="right" vertical="center" indent="1"/>
    </xf>
    <xf numFmtId="10" fontId="6" fillId="0" borderId="1" xfId="8" applyNumberFormat="1" applyFont="1" applyBorder="1" applyAlignment="1">
      <alignment horizontal="right" vertical="center" indent="1"/>
    </xf>
    <xf numFmtId="3" fontId="6" fillId="0" borderId="2" xfId="8" applyNumberFormat="1" applyFont="1" applyBorder="1" applyAlignment="1">
      <alignment horizontal="right" vertical="center" indent="1"/>
    </xf>
    <xf numFmtId="3" fontId="6" fillId="0" borderId="3" xfId="8" applyNumberFormat="1" applyFont="1" applyBorder="1" applyAlignment="1">
      <alignment horizontal="right" vertical="center" indent="1"/>
    </xf>
    <xf numFmtId="3" fontId="0" fillId="0" borderId="0" xfId="0" applyNumberFormat="1"/>
    <xf numFmtId="0" fontId="3" fillId="0" borderId="0" xfId="8" applyFont="1"/>
    <xf numFmtId="0" fontId="7" fillId="0" borderId="0" xfId="8" applyFont="1"/>
    <xf numFmtId="0" fontId="8" fillId="0" borderId="0" xfId="8" applyFont="1"/>
    <xf numFmtId="0" fontId="1" fillId="0" borderId="0" xfId="8"/>
    <xf numFmtId="0" fontId="6" fillId="0" borderId="0" xfId="8" applyFont="1"/>
    <xf numFmtId="3" fontId="6" fillId="0" borderId="0" xfId="8" applyNumberFormat="1" applyFont="1"/>
    <xf numFmtId="0" fontId="1" fillId="0" borderId="0" xfId="8" applyAlignment="1">
      <alignment horizontal="right"/>
    </xf>
    <xf numFmtId="3" fontId="7" fillId="0" borderId="17" xfId="8" applyNumberFormat="1" applyFont="1" applyBorder="1" applyAlignment="1">
      <alignment horizontal="right" vertical="center" indent="1"/>
    </xf>
    <xf numFmtId="10" fontId="5" fillId="0" borderId="14" xfId="7" applyNumberFormat="1" applyFont="1" applyFill="1" applyBorder="1" applyAlignment="1">
      <alignment horizontal="right" vertical="center" indent="1"/>
    </xf>
    <xf numFmtId="3" fontId="7" fillId="0" borderId="30" xfId="8" applyNumberFormat="1" applyFont="1" applyBorder="1" applyAlignment="1">
      <alignment horizontal="right" vertical="center" indent="1"/>
    </xf>
    <xf numFmtId="3" fontId="6" fillId="0" borderId="4" xfId="8" applyNumberFormat="1" applyFont="1" applyBorder="1" applyAlignment="1">
      <alignment horizontal="right" vertical="center" indent="1"/>
    </xf>
    <xf numFmtId="10" fontId="6" fillId="0" borderId="33" xfId="8" applyNumberFormat="1" applyFont="1" applyBorder="1" applyAlignment="1">
      <alignment horizontal="right" vertical="center" indent="1"/>
    </xf>
    <xf numFmtId="0" fontId="9" fillId="0" borderId="0" xfId="8" applyFont="1"/>
    <xf numFmtId="3" fontId="1" fillId="0" borderId="0" xfId="8" applyNumberFormat="1"/>
    <xf numFmtId="165" fontId="6" fillId="0" borderId="0" xfId="1" applyNumberFormat="1" applyFont="1"/>
    <xf numFmtId="165" fontId="6" fillId="0" borderId="0" xfId="1" applyNumberFormat="1" applyFont="1" applyBorder="1"/>
    <xf numFmtId="0" fontId="7" fillId="0" borderId="18" xfId="8" applyFont="1" applyBorder="1" applyAlignment="1">
      <alignment horizontal="center" vertical="center"/>
    </xf>
    <xf numFmtId="0" fontId="7" fillId="0" borderId="35" xfId="8" applyFont="1" applyBorder="1" applyAlignment="1">
      <alignment horizontal="center" vertical="center"/>
    </xf>
    <xf numFmtId="10" fontId="5" fillId="0" borderId="36" xfId="7" applyNumberFormat="1" applyFont="1" applyFill="1" applyBorder="1" applyAlignment="1">
      <alignment horizontal="right" vertical="center" indent="1"/>
    </xf>
    <xf numFmtId="0" fontId="7" fillId="0" borderId="10" xfId="5" applyFont="1" applyBorder="1" applyAlignment="1">
      <alignment horizontal="left" vertical="center" wrapText="1" indent="1"/>
    </xf>
    <xf numFmtId="0" fontId="7" fillId="0" borderId="17" xfId="5" applyFont="1" applyBorder="1" applyAlignment="1">
      <alignment horizontal="left" vertical="center" wrapText="1" indent="1"/>
    </xf>
    <xf numFmtId="10" fontId="7" fillId="0" borderId="35" xfId="8" applyNumberFormat="1" applyFont="1" applyBorder="1" applyAlignment="1">
      <alignment horizontal="right" vertical="center" indent="1"/>
    </xf>
    <xf numFmtId="10" fontId="7" fillId="0" borderId="18" xfId="8" applyNumberFormat="1" applyFont="1" applyBorder="1" applyAlignment="1">
      <alignment horizontal="right" vertical="center" indent="1"/>
    </xf>
    <xf numFmtId="0" fontId="7" fillId="0" borderId="26" xfId="8" applyFont="1" applyBorder="1" applyAlignment="1">
      <alignment horizontal="center" vertical="center"/>
    </xf>
    <xf numFmtId="0" fontId="7" fillId="0" borderId="30" xfId="5" applyFont="1" applyBorder="1" applyAlignment="1">
      <alignment horizontal="left" vertical="center" wrapText="1" indent="1"/>
    </xf>
    <xf numFmtId="10" fontId="5" fillId="0" borderId="29" xfId="7" applyNumberFormat="1" applyFont="1" applyFill="1" applyBorder="1" applyAlignment="1">
      <alignment horizontal="right" vertical="center" indent="1"/>
    </xf>
    <xf numFmtId="0" fontId="0" fillId="0" borderId="0" xfId="0" applyAlignment="1">
      <alignment horizontal="right"/>
    </xf>
    <xf numFmtId="3" fontId="6" fillId="2" borderId="38" xfId="8" applyNumberFormat="1" applyFont="1" applyFill="1" applyBorder="1" applyAlignment="1">
      <alignment horizontal="right" vertical="center" indent="1"/>
    </xf>
    <xf numFmtId="3" fontId="6" fillId="3" borderId="32" xfId="8" applyNumberFormat="1" applyFont="1" applyFill="1" applyBorder="1" applyAlignment="1">
      <alignment horizontal="right" vertical="center" indent="1"/>
    </xf>
    <xf numFmtId="3" fontId="6" fillId="2" borderId="32" xfId="8" applyNumberFormat="1" applyFont="1" applyFill="1" applyBorder="1" applyAlignment="1">
      <alignment horizontal="right" vertical="center" indent="1"/>
    </xf>
    <xf numFmtId="3" fontId="6" fillId="4" borderId="32" xfId="8" applyNumberFormat="1" applyFont="1" applyFill="1" applyBorder="1" applyAlignment="1">
      <alignment horizontal="right" vertical="center" indent="1"/>
    </xf>
    <xf numFmtId="3" fontId="6" fillId="5" borderId="32" xfId="8" applyNumberFormat="1" applyFont="1" applyFill="1" applyBorder="1" applyAlignment="1">
      <alignment horizontal="right" vertical="center" indent="1"/>
    </xf>
    <xf numFmtId="3" fontId="6" fillId="5" borderId="39" xfId="8" applyNumberFormat="1" applyFont="1" applyFill="1" applyBorder="1" applyAlignment="1">
      <alignment horizontal="right" vertical="center" indent="1"/>
    </xf>
    <xf numFmtId="3" fontId="7" fillId="0" borderId="11" xfId="8" applyNumberFormat="1" applyFont="1" applyBorder="1" applyAlignment="1">
      <alignment horizontal="right" vertical="center" indent="1"/>
    </xf>
    <xf numFmtId="3" fontId="7" fillId="0" borderId="8" xfId="8" applyNumberFormat="1" applyFont="1" applyBorder="1" applyAlignment="1">
      <alignment horizontal="right" vertical="center" indent="1"/>
    </xf>
    <xf numFmtId="3" fontId="7" fillId="0" borderId="13" xfId="8" applyNumberFormat="1" applyFont="1" applyBorder="1" applyAlignment="1">
      <alignment horizontal="right" vertical="center" indent="1"/>
    </xf>
    <xf numFmtId="3" fontId="7" fillId="0" borderId="18" xfId="8" applyNumberFormat="1" applyFont="1" applyBorder="1" applyAlignment="1">
      <alignment horizontal="right" vertical="center" indent="1"/>
    </xf>
    <xf numFmtId="3" fontId="6" fillId="0" borderId="37" xfId="8" applyNumberFormat="1" applyFont="1" applyBorder="1" applyAlignment="1">
      <alignment horizontal="right" vertical="center" indent="1"/>
    </xf>
    <xf numFmtId="3" fontId="7" fillId="0" borderId="26" xfId="8" applyNumberFormat="1" applyFont="1" applyBorder="1" applyAlignment="1">
      <alignment horizontal="right" vertical="center" indent="1"/>
    </xf>
    <xf numFmtId="3" fontId="6" fillId="0" borderId="1" xfId="8" applyNumberFormat="1" applyFont="1" applyBorder="1" applyAlignment="1">
      <alignment horizontal="right" vertical="center" indent="1"/>
    </xf>
    <xf numFmtId="3" fontId="7" fillId="0" borderId="0" xfId="8" applyNumberFormat="1" applyFont="1"/>
    <xf numFmtId="3" fontId="7" fillId="0" borderId="9" xfId="8" applyNumberFormat="1" applyFont="1" applyBorder="1" applyAlignment="1">
      <alignment horizontal="right" vertical="center" indent="1"/>
    </xf>
    <xf numFmtId="166" fontId="0" fillId="0" borderId="0" xfId="0" applyNumberFormat="1"/>
    <xf numFmtId="14" fontId="1" fillId="0" borderId="0" xfId="8" applyNumberFormat="1" applyAlignment="1">
      <alignment horizontal="right"/>
    </xf>
    <xf numFmtId="14" fontId="6" fillId="0" borderId="0" xfId="8" applyNumberFormat="1" applyFont="1"/>
    <xf numFmtId="0" fontId="7" fillId="0" borderId="28" xfId="8" applyFont="1" applyBorder="1" applyAlignment="1">
      <alignment horizontal="center" vertical="center" wrapText="1"/>
    </xf>
    <xf numFmtId="0" fontId="7" fillId="0" borderId="45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vertical="center"/>
    </xf>
    <xf numFmtId="0" fontId="7" fillId="0" borderId="22" xfId="8" applyFont="1" applyBorder="1" applyAlignment="1">
      <alignment horizontal="center" vertical="center"/>
    </xf>
    <xf numFmtId="0" fontId="6" fillId="0" borderId="34" xfId="8" applyFont="1" applyBorder="1" applyAlignment="1">
      <alignment horizontal="center" vertical="center"/>
    </xf>
    <xf numFmtId="0" fontId="6" fillId="0" borderId="37" xfId="8" applyFont="1" applyBorder="1" applyAlignment="1">
      <alignment horizontal="center" vertical="center"/>
    </xf>
    <xf numFmtId="0" fontId="6" fillId="0" borderId="6" xfId="8" applyFont="1" applyBorder="1" applyAlignment="1">
      <alignment horizontal="center" vertical="center"/>
    </xf>
    <xf numFmtId="0" fontId="6" fillId="0" borderId="21" xfId="8" applyFont="1" applyBorder="1" applyAlignment="1">
      <alignment horizontal="center" vertical="center"/>
    </xf>
    <xf numFmtId="0" fontId="6" fillId="0" borderId="24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0" fontId="6" fillId="0" borderId="20" xfId="8" applyFont="1" applyBorder="1" applyAlignment="1">
      <alignment horizontal="center" vertical="center"/>
    </xf>
    <xf numFmtId="0" fontId="6" fillId="0" borderId="31" xfId="8" applyFont="1" applyBorder="1" applyAlignment="1">
      <alignment horizontal="center" vertical="center"/>
    </xf>
    <xf numFmtId="0" fontId="6" fillId="0" borderId="40" xfId="8" applyFont="1" applyBorder="1" applyAlignment="1">
      <alignment horizontal="center" vertical="center"/>
    </xf>
    <xf numFmtId="0" fontId="6" fillId="0" borderId="41" xfId="8" applyFont="1" applyBorder="1" applyAlignment="1">
      <alignment horizontal="center" vertical="center"/>
    </xf>
    <xf numFmtId="0" fontId="6" fillId="0" borderId="42" xfId="8" applyFont="1" applyBorder="1" applyAlignment="1">
      <alignment horizontal="center" vertical="center"/>
    </xf>
    <xf numFmtId="0" fontId="7" fillId="0" borderId="26" xfId="8" applyFont="1" applyBorder="1" applyAlignment="1">
      <alignment horizontal="center" vertical="center" wrapText="1"/>
    </xf>
    <xf numFmtId="0" fontId="7" fillId="0" borderId="20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3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/>
    </xf>
    <xf numFmtId="0" fontId="7" fillId="0" borderId="23" xfId="8" applyFont="1" applyBorder="1" applyAlignment="1">
      <alignment horizontal="center" vertical="center"/>
    </xf>
    <xf numFmtId="0" fontId="6" fillId="0" borderId="7" xfId="8" applyFont="1" applyBorder="1" applyAlignment="1">
      <alignment horizontal="center"/>
    </xf>
    <xf numFmtId="0" fontId="6" fillId="0" borderId="8" xfId="8" applyFont="1" applyBorder="1" applyAlignment="1">
      <alignment horizontal="center"/>
    </xf>
    <xf numFmtId="0" fontId="6" fillId="0" borderId="9" xfId="8" applyFont="1" applyBorder="1" applyAlignment="1">
      <alignment horizontal="center"/>
    </xf>
    <xf numFmtId="0" fontId="6" fillId="0" borderId="11" xfId="8" applyFont="1" applyBorder="1" applyAlignment="1">
      <alignment horizontal="center"/>
    </xf>
    <xf numFmtId="0" fontId="6" fillId="0" borderId="13" xfId="8" applyFont="1" applyBorder="1" applyAlignment="1">
      <alignment horizontal="center"/>
    </xf>
    <xf numFmtId="0" fontId="7" fillId="0" borderId="30" xfId="8" applyFont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7" fillId="0" borderId="26" xfId="8" applyFont="1" applyBorder="1" applyAlignment="1">
      <alignment horizontal="center" vertical="center"/>
    </xf>
    <xf numFmtId="0" fontId="7" fillId="0" borderId="31" xfId="8" applyFont="1" applyBorder="1" applyAlignment="1">
      <alignment horizontal="center" vertical="center"/>
    </xf>
    <xf numFmtId="0" fontId="7" fillId="0" borderId="28" xfId="8" applyFont="1" applyBorder="1" applyAlignment="1">
      <alignment horizontal="center" vertical="center"/>
    </xf>
    <xf numFmtId="0" fontId="7" fillId="0" borderId="25" xfId="8" applyFont="1" applyBorder="1" applyAlignment="1">
      <alignment horizontal="center" vertical="center"/>
    </xf>
    <xf numFmtId="0" fontId="6" fillId="0" borderId="43" xfId="8" applyFont="1" applyBorder="1" applyAlignment="1">
      <alignment horizontal="center"/>
    </xf>
    <xf numFmtId="0" fontId="6" fillId="0" borderId="44" xfId="8" applyFont="1" applyBorder="1" applyAlignment="1">
      <alignment horizontal="center"/>
    </xf>
    <xf numFmtId="0" fontId="6" fillId="0" borderId="46" xfId="8" applyFont="1" applyBorder="1" applyAlignment="1">
      <alignment horizontal="center"/>
    </xf>
  </cellXfs>
  <cellStyles count="10">
    <cellStyle name="Čárka 2" xfId="9" xr:uid="{00000000-0005-0000-0000-00003B000000}"/>
    <cellStyle name="Nadpis - excel" xfId="2" xr:uid="{00000000-0005-0000-0000-000001000000}"/>
    <cellStyle name="Normální" xfId="0" builtinId="0"/>
    <cellStyle name="Normální 10" xfId="3" xr:uid="{00000000-0005-0000-0000-000003000000}"/>
    <cellStyle name="Normální 11 2" xfId="8" xr:uid="{00000000-0005-0000-0000-000004000000}"/>
    <cellStyle name="normální 14 2 2" xfId="5" xr:uid="{00000000-0005-0000-0000-000005000000}"/>
    <cellStyle name="Normální 2" xfId="4" xr:uid="{00000000-0005-0000-0000-000006000000}"/>
    <cellStyle name="normální 2 5" xfId="6" xr:uid="{00000000-0005-0000-0000-000007000000}"/>
    <cellStyle name="Procenta" xfId="1" builtinId="5"/>
    <cellStyle name="Procenta 3 2" xfId="7" xr:uid="{00000000-0005-0000-0000-00000C000000}"/>
  </cellStyles>
  <dxfs count="0"/>
  <tableStyles count="0" defaultTableStyle="TableStyleMedium2" defaultPivotStyle="PivotStyleLight16"/>
  <colors>
    <mruColors>
      <color rgb="FF9BC2E6"/>
      <color rgb="FFF4B084"/>
      <color rgb="FFFFD966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P49"/>
  <sheetViews>
    <sheetView tabSelected="1" zoomScale="70" zoomScaleNormal="70" workbookViewId="0">
      <selection activeCell="A3" sqref="A3"/>
    </sheetView>
  </sheetViews>
  <sheetFormatPr defaultRowHeight="15" x14ac:dyDescent="0.25"/>
  <cols>
    <col min="2" max="2" width="61.140625" customWidth="1"/>
    <col min="3" max="8" width="19.5703125" customWidth="1"/>
    <col min="9" max="14" width="18" customWidth="1"/>
    <col min="15" max="15" width="21.5703125" customWidth="1"/>
    <col min="16" max="16" width="23.42578125" customWidth="1"/>
    <col min="17" max="17" width="20.7109375" customWidth="1"/>
  </cols>
  <sheetData>
    <row r="1" spans="1:15" ht="27.75" x14ac:dyDescent="0.4">
      <c r="A1" s="12" t="s">
        <v>59</v>
      </c>
      <c r="B1" s="13"/>
      <c r="C1" s="13"/>
      <c r="D1" s="13"/>
      <c r="E1" s="13"/>
      <c r="F1" s="13"/>
      <c r="G1" s="13"/>
      <c r="H1" s="13"/>
      <c r="I1" s="13"/>
    </row>
    <row r="2" spans="1:15" ht="28.5" x14ac:dyDescent="0.45">
      <c r="A2" s="14" t="s">
        <v>32</v>
      </c>
      <c r="B2" s="15"/>
      <c r="C2" s="15"/>
      <c r="D2" s="15"/>
      <c r="E2" s="15"/>
      <c r="F2" s="15"/>
      <c r="G2" s="15"/>
      <c r="H2" s="15"/>
      <c r="I2" s="15"/>
    </row>
    <row r="3" spans="1:15" ht="28.5" x14ac:dyDescent="0.45">
      <c r="A3" s="14"/>
      <c r="B3" s="15"/>
      <c r="C3" s="15"/>
      <c r="D3" s="15"/>
      <c r="E3" s="15"/>
      <c r="F3" s="15"/>
      <c r="G3" s="15"/>
      <c r="H3" s="15"/>
      <c r="I3" s="15"/>
    </row>
    <row r="4" spans="1:15" x14ac:dyDescent="0.25">
      <c r="A4" s="15"/>
      <c r="B4" s="16" t="s">
        <v>33</v>
      </c>
      <c r="C4" s="17">
        <v>23136099832</v>
      </c>
      <c r="D4" s="16" t="s">
        <v>34</v>
      </c>
      <c r="E4" s="15"/>
      <c r="F4" s="15"/>
      <c r="G4" s="15"/>
      <c r="H4" s="15"/>
      <c r="I4" s="15"/>
    </row>
    <row r="5" spans="1:15" x14ac:dyDescent="0.25">
      <c r="A5" s="15"/>
      <c r="B5" s="16" t="s">
        <v>37</v>
      </c>
      <c r="C5" s="17">
        <v>17965561474</v>
      </c>
      <c r="D5" s="16" t="s">
        <v>34</v>
      </c>
      <c r="E5" s="16" t="s">
        <v>35</v>
      </c>
      <c r="F5" s="26">
        <f>C5/$C$4</f>
        <v>0.77651642258007003</v>
      </c>
      <c r="G5" s="15"/>
      <c r="H5" s="16" t="s">
        <v>40</v>
      </c>
      <c r="I5" s="27">
        <f>C5/($C$5+$C$6)</f>
        <v>0.80608963891647079</v>
      </c>
      <c r="K5" s="17"/>
      <c r="L5" s="17"/>
      <c r="M5" s="17"/>
    </row>
    <row r="6" spans="1:15" x14ac:dyDescent="0.25">
      <c r="A6" s="15"/>
      <c r="B6" s="16" t="s">
        <v>38</v>
      </c>
      <c r="C6" s="17">
        <v>4321738358</v>
      </c>
      <c r="D6" s="16" t="s">
        <v>34</v>
      </c>
      <c r="E6" s="16" t="s">
        <v>35</v>
      </c>
      <c r="F6" s="26">
        <f>C6/$C$4</f>
        <v>0.18679632217105657</v>
      </c>
      <c r="G6" s="15"/>
      <c r="H6" s="16" t="s">
        <v>40</v>
      </c>
      <c r="I6" s="27">
        <f>C6/($C$5+$C$6)</f>
        <v>0.19391036108352921</v>
      </c>
      <c r="K6" s="17"/>
      <c r="L6" s="17"/>
      <c r="M6" s="17"/>
    </row>
    <row r="7" spans="1:15" x14ac:dyDescent="0.25">
      <c r="A7" s="15"/>
      <c r="B7" s="13" t="s">
        <v>54</v>
      </c>
      <c r="C7" s="52">
        <v>40000000</v>
      </c>
      <c r="D7" s="13" t="s">
        <v>34</v>
      </c>
      <c r="E7" s="16"/>
      <c r="F7" s="26"/>
      <c r="G7" s="15"/>
      <c r="H7" s="16"/>
      <c r="I7" s="27"/>
      <c r="K7" s="17"/>
      <c r="L7" s="17"/>
      <c r="M7" s="17"/>
    </row>
    <row r="8" spans="1:15" x14ac:dyDescent="0.25">
      <c r="A8" s="15"/>
      <c r="B8" s="16" t="s">
        <v>39</v>
      </c>
      <c r="C8" s="17">
        <v>848800000</v>
      </c>
      <c r="D8" s="16" t="s">
        <v>34</v>
      </c>
      <c r="E8" s="16" t="s">
        <v>35</v>
      </c>
      <c r="F8" s="26">
        <f>C8/$C$4</f>
        <v>3.6687255248873354E-2</v>
      </c>
      <c r="G8" s="15"/>
      <c r="H8" s="15"/>
      <c r="I8" s="15"/>
    </row>
    <row r="9" spans="1:15" x14ac:dyDescent="0.25">
      <c r="A9" s="15"/>
      <c r="B9" s="13" t="s">
        <v>45</v>
      </c>
      <c r="C9" s="52">
        <v>600000000</v>
      </c>
      <c r="D9" s="13" t="s">
        <v>34</v>
      </c>
      <c r="E9" s="16"/>
      <c r="F9" s="26"/>
      <c r="G9" s="15"/>
      <c r="H9" s="15"/>
      <c r="I9" s="15"/>
    </row>
    <row r="10" spans="1:15" x14ac:dyDescent="0.25">
      <c r="A10" s="15"/>
      <c r="B10" s="13" t="s">
        <v>46</v>
      </c>
      <c r="C10" s="52">
        <v>115000000</v>
      </c>
      <c r="D10" s="13" t="s">
        <v>34</v>
      </c>
      <c r="E10" s="15"/>
      <c r="F10" s="15"/>
      <c r="G10" s="15"/>
      <c r="H10" s="15"/>
      <c r="I10" s="18"/>
      <c r="J10" s="16"/>
      <c r="K10" s="18"/>
      <c r="L10" s="18"/>
      <c r="M10" s="18"/>
    </row>
    <row r="11" spans="1:15" x14ac:dyDescent="0.25">
      <c r="A11" s="15"/>
      <c r="B11" s="13" t="s">
        <v>49</v>
      </c>
      <c r="C11" s="52">
        <v>85000000</v>
      </c>
      <c r="D11" s="13" t="s">
        <v>34</v>
      </c>
      <c r="E11" s="15"/>
      <c r="F11" s="15"/>
      <c r="G11" s="15"/>
      <c r="H11" s="15"/>
      <c r="I11" s="55"/>
      <c r="J11" s="56"/>
      <c r="K11" s="18"/>
      <c r="L11" s="18"/>
      <c r="M11" s="18"/>
    </row>
    <row r="12" spans="1:15" x14ac:dyDescent="0.25">
      <c r="A12" s="15"/>
      <c r="B12" s="13" t="s">
        <v>52</v>
      </c>
      <c r="C12" s="52">
        <v>30000000</v>
      </c>
      <c r="D12" s="13" t="s">
        <v>34</v>
      </c>
      <c r="E12" s="15"/>
      <c r="F12" s="15"/>
      <c r="G12" s="15"/>
      <c r="H12" s="15"/>
      <c r="I12" s="18"/>
      <c r="J12" s="16"/>
      <c r="K12" s="18"/>
      <c r="L12" s="18"/>
      <c r="M12" s="18"/>
    </row>
    <row r="13" spans="1:15" x14ac:dyDescent="0.25">
      <c r="A13" s="15"/>
      <c r="B13" s="13" t="s">
        <v>57</v>
      </c>
      <c r="C13" s="52">
        <v>12000000</v>
      </c>
      <c r="D13" s="13" t="s">
        <v>34</v>
      </c>
      <c r="E13" s="15"/>
      <c r="F13" s="15"/>
      <c r="G13" s="15"/>
      <c r="H13" s="15"/>
      <c r="I13" s="18"/>
      <c r="J13" s="16"/>
      <c r="K13" s="18"/>
      <c r="L13" s="18"/>
      <c r="M13" s="18"/>
    </row>
    <row r="14" spans="1:15" x14ac:dyDescent="0.25">
      <c r="A14" s="15"/>
      <c r="B14" s="13" t="s">
        <v>50</v>
      </c>
      <c r="C14" s="52">
        <v>6800000</v>
      </c>
      <c r="D14" s="13" t="s">
        <v>34</v>
      </c>
      <c r="E14" s="15"/>
      <c r="F14" s="15"/>
      <c r="G14" s="15"/>
      <c r="H14" s="15"/>
      <c r="I14" s="18"/>
      <c r="K14" s="18"/>
      <c r="L14" s="18"/>
      <c r="M14" s="18"/>
      <c r="O14" s="38"/>
    </row>
    <row r="15" spans="1:15" ht="15.75" thickBot="1" x14ac:dyDescent="0.3">
      <c r="A15" s="15"/>
      <c r="B15" s="16"/>
      <c r="C15" s="15"/>
      <c r="D15" s="15"/>
      <c r="E15" s="15"/>
      <c r="F15" s="15"/>
      <c r="G15" s="15"/>
      <c r="H15" s="15"/>
      <c r="I15" s="18"/>
      <c r="K15" s="18"/>
      <c r="L15" s="18"/>
      <c r="M15" s="18"/>
      <c r="O15" s="38" t="s">
        <v>0</v>
      </c>
    </row>
    <row r="16" spans="1:15" ht="15" customHeight="1" x14ac:dyDescent="0.25">
      <c r="A16" s="66" t="s">
        <v>2</v>
      </c>
      <c r="B16" s="63" t="s">
        <v>3</v>
      </c>
      <c r="C16" s="78" t="s">
        <v>41</v>
      </c>
      <c r="D16" s="79"/>
      <c r="E16" s="79"/>
      <c r="F16" s="80"/>
      <c r="G16" s="81" t="s">
        <v>42</v>
      </c>
      <c r="H16" s="82"/>
      <c r="I16" s="89" t="s">
        <v>1</v>
      </c>
      <c r="J16" s="90"/>
      <c r="K16" s="90"/>
      <c r="L16" s="90"/>
      <c r="M16" s="90"/>
      <c r="N16" s="91"/>
      <c r="O16" s="69" t="s">
        <v>36</v>
      </c>
    </row>
    <row r="17" spans="1:16" ht="30.75" customHeight="1" x14ac:dyDescent="0.25">
      <c r="A17" s="67"/>
      <c r="B17" s="64"/>
      <c r="C17" s="59" t="s">
        <v>29</v>
      </c>
      <c r="D17" s="76" t="s">
        <v>30</v>
      </c>
      <c r="E17" s="74" t="s">
        <v>53</v>
      </c>
      <c r="F17" s="87" t="s">
        <v>31</v>
      </c>
      <c r="G17" s="85" t="s">
        <v>29</v>
      </c>
      <c r="H17" s="83" t="s">
        <v>30</v>
      </c>
      <c r="I17" s="72" t="s">
        <v>43</v>
      </c>
      <c r="J17" s="57" t="s">
        <v>44</v>
      </c>
      <c r="K17" s="57" t="s">
        <v>47</v>
      </c>
      <c r="L17" s="57" t="s">
        <v>51</v>
      </c>
      <c r="M17" s="74" t="s">
        <v>58</v>
      </c>
      <c r="N17" s="57" t="s">
        <v>48</v>
      </c>
      <c r="O17" s="70"/>
    </row>
    <row r="18" spans="1:16" ht="86.25" customHeight="1" thickBot="1" x14ac:dyDescent="0.3">
      <c r="A18" s="68"/>
      <c r="B18" s="65"/>
      <c r="C18" s="60"/>
      <c r="D18" s="77"/>
      <c r="E18" s="75"/>
      <c r="F18" s="88"/>
      <c r="G18" s="86"/>
      <c r="H18" s="84"/>
      <c r="I18" s="73"/>
      <c r="J18" s="58"/>
      <c r="K18" s="58"/>
      <c r="L18" s="58"/>
      <c r="M18" s="75"/>
      <c r="N18" s="58"/>
      <c r="O18" s="71"/>
    </row>
    <row r="19" spans="1:16" x14ac:dyDescent="0.25">
      <c r="A19" s="29">
        <v>11000</v>
      </c>
      <c r="B19" s="31" t="s">
        <v>4</v>
      </c>
      <c r="C19" s="30">
        <v>0.17769266393013733</v>
      </c>
      <c r="D19" s="1">
        <f>ROUND(C19*$C$5,0)</f>
        <v>3192348477</v>
      </c>
      <c r="E19" s="1"/>
      <c r="F19" s="2">
        <f>D19-E19</f>
        <v>3192348477</v>
      </c>
      <c r="G19" s="33">
        <v>0.20576639058859766</v>
      </c>
      <c r="H19" s="2">
        <f>ROUND(G19*$C$6,0)</f>
        <v>889268503</v>
      </c>
      <c r="I19" s="45">
        <v>381851937</v>
      </c>
      <c r="J19" s="46">
        <v>18828644</v>
      </c>
      <c r="K19" s="46">
        <v>14631602</v>
      </c>
      <c r="L19" s="53">
        <v>4109660.8327739602</v>
      </c>
      <c r="M19" s="53"/>
      <c r="N19" s="47"/>
      <c r="O19" s="39">
        <f>ROUND(SUM(F19,H19,I19:N19),0)</f>
        <v>4501038824</v>
      </c>
      <c r="P19" s="54"/>
    </row>
    <row r="20" spans="1:16" x14ac:dyDescent="0.25">
      <c r="A20" s="28">
        <v>12000</v>
      </c>
      <c r="B20" s="32" t="s">
        <v>5</v>
      </c>
      <c r="C20" s="20">
        <v>3.082602439109907E-2</v>
      </c>
      <c r="D20" s="4">
        <f t="shared" ref="D20:D44" si="0">ROUND(C20*$C$5,0)</f>
        <v>553806836</v>
      </c>
      <c r="E20" s="4"/>
      <c r="F20" s="5">
        <f t="shared" ref="F20:F44" si="1">D20-E20</f>
        <v>553806836</v>
      </c>
      <c r="G20" s="34">
        <v>3.0019726398680002E-2</v>
      </c>
      <c r="H20" s="5">
        <f t="shared" ref="H20:H44" si="2">ROUND(G20*$C$6,0)</f>
        <v>129737403</v>
      </c>
      <c r="I20" s="48"/>
      <c r="J20" s="4">
        <v>10613989</v>
      </c>
      <c r="K20" s="4">
        <v>5973401</v>
      </c>
      <c r="L20" s="5">
        <v>1766984.4677241601</v>
      </c>
      <c r="M20" s="5"/>
      <c r="N20" s="19"/>
      <c r="O20" s="40">
        <f t="shared" ref="O20:O44" si="3">ROUND(SUM(F20,H20,I20:N20),0)</f>
        <v>701898613</v>
      </c>
      <c r="P20" s="54"/>
    </row>
    <row r="21" spans="1:16" x14ac:dyDescent="0.25">
      <c r="A21" s="28">
        <v>13000</v>
      </c>
      <c r="B21" s="32" t="s">
        <v>6</v>
      </c>
      <c r="C21" s="20">
        <v>2.4582741623257617E-2</v>
      </c>
      <c r="D21" s="4">
        <f t="shared" si="0"/>
        <v>441642756</v>
      </c>
      <c r="E21" s="4"/>
      <c r="F21" s="5">
        <f t="shared" si="1"/>
        <v>441642756</v>
      </c>
      <c r="G21" s="34">
        <v>1.3863994331589457E-2</v>
      </c>
      <c r="H21" s="5">
        <f t="shared" si="2"/>
        <v>59916556</v>
      </c>
      <c r="I21" s="48"/>
      <c r="J21" s="4">
        <v>11660220</v>
      </c>
      <c r="K21" s="4">
        <v>4733158</v>
      </c>
      <c r="L21" s="5">
        <v>1587635.8214432823</v>
      </c>
      <c r="M21" s="5"/>
      <c r="N21" s="19"/>
      <c r="O21" s="40">
        <f t="shared" si="3"/>
        <v>519540326</v>
      </c>
      <c r="P21" s="54"/>
    </row>
    <row r="22" spans="1:16" x14ac:dyDescent="0.25">
      <c r="A22" s="28">
        <v>14000</v>
      </c>
      <c r="B22" s="32" t="s">
        <v>7</v>
      </c>
      <c r="C22" s="20">
        <v>0.1168226092020371</v>
      </c>
      <c r="D22" s="4">
        <f t="shared" si="0"/>
        <v>2098783767</v>
      </c>
      <c r="E22" s="4"/>
      <c r="F22" s="5">
        <f t="shared" si="1"/>
        <v>2098783767</v>
      </c>
      <c r="G22" s="33">
        <v>0.12320282946592509</v>
      </c>
      <c r="H22" s="5">
        <f t="shared" si="2"/>
        <v>532450394</v>
      </c>
      <c r="I22" s="48">
        <v>120020131</v>
      </c>
      <c r="J22" s="4">
        <v>12426451</v>
      </c>
      <c r="K22" s="4">
        <v>16231206</v>
      </c>
      <c r="L22" s="5">
        <v>4415818.5976779396</v>
      </c>
      <c r="M22" s="5"/>
      <c r="N22" s="19"/>
      <c r="O22" s="41">
        <f t="shared" si="3"/>
        <v>2784327768</v>
      </c>
      <c r="P22" s="54"/>
    </row>
    <row r="23" spans="1:16" x14ac:dyDescent="0.25">
      <c r="A23" s="28">
        <v>15000</v>
      </c>
      <c r="B23" s="32" t="s">
        <v>8</v>
      </c>
      <c r="C23" s="20">
        <v>6.3291886180730228E-2</v>
      </c>
      <c r="D23" s="4">
        <f t="shared" si="0"/>
        <v>1137074272</v>
      </c>
      <c r="E23" s="4"/>
      <c r="F23" s="5">
        <f t="shared" si="1"/>
        <v>1137074272</v>
      </c>
      <c r="G23" s="33">
        <v>6.9644172897036546E-2</v>
      </c>
      <c r="H23" s="5">
        <f t="shared" si="2"/>
        <v>300983893</v>
      </c>
      <c r="I23" s="48">
        <v>66315642</v>
      </c>
      <c r="J23" s="4">
        <v>11933571</v>
      </c>
      <c r="K23" s="4">
        <v>15896537</v>
      </c>
      <c r="L23" s="5">
        <v>6425579.1037031393</v>
      </c>
      <c r="M23" s="5"/>
      <c r="N23" s="19"/>
      <c r="O23" s="41">
        <f t="shared" si="3"/>
        <v>1538629494</v>
      </c>
      <c r="P23" s="54"/>
    </row>
    <row r="24" spans="1:16" x14ac:dyDescent="0.25">
      <c r="A24" s="28">
        <v>16000</v>
      </c>
      <c r="B24" s="32" t="s">
        <v>55</v>
      </c>
      <c r="C24" s="20">
        <v>1.2314671012166578E-2</v>
      </c>
      <c r="D24" s="4">
        <f t="shared" si="0"/>
        <v>221239979</v>
      </c>
      <c r="E24" s="4"/>
      <c r="F24" s="5">
        <f t="shared" si="1"/>
        <v>221239979</v>
      </c>
      <c r="G24" s="34">
        <v>8.2775609599662955E-3</v>
      </c>
      <c r="H24" s="5">
        <f t="shared" si="2"/>
        <v>35773453</v>
      </c>
      <c r="I24" s="48"/>
      <c r="J24" s="4"/>
      <c r="K24" s="4"/>
      <c r="L24" s="5"/>
      <c r="M24" s="5">
        <v>12000000</v>
      </c>
      <c r="N24" s="19"/>
      <c r="O24" s="40">
        <f t="shared" si="3"/>
        <v>269013432</v>
      </c>
      <c r="P24" s="54"/>
    </row>
    <row r="25" spans="1:16" x14ac:dyDescent="0.25">
      <c r="A25" s="28">
        <v>17000</v>
      </c>
      <c r="B25" s="32" t="s">
        <v>9</v>
      </c>
      <c r="C25" s="20">
        <v>2.7883961720174572E-2</v>
      </c>
      <c r="D25" s="4">
        <f t="shared" si="0"/>
        <v>500951028</v>
      </c>
      <c r="E25" s="4"/>
      <c r="F25" s="5">
        <f t="shared" si="1"/>
        <v>500951028</v>
      </c>
      <c r="G25" s="34">
        <v>2.6383755354305025E-2</v>
      </c>
      <c r="H25" s="5">
        <f t="shared" si="2"/>
        <v>114023688</v>
      </c>
      <c r="I25" s="48">
        <v>31812290</v>
      </c>
      <c r="J25" s="4">
        <v>9409581</v>
      </c>
      <c r="K25" s="4">
        <v>6345002</v>
      </c>
      <c r="L25" s="5">
        <v>4442523.291894312</v>
      </c>
      <c r="M25" s="5"/>
      <c r="N25" s="19"/>
      <c r="O25" s="40">
        <f t="shared" si="3"/>
        <v>666984112</v>
      </c>
      <c r="P25" s="54"/>
    </row>
    <row r="26" spans="1:16" x14ac:dyDescent="0.25">
      <c r="A26" s="28">
        <v>18000</v>
      </c>
      <c r="B26" s="32" t="s">
        <v>10</v>
      </c>
      <c r="C26" s="20">
        <v>1.6988869327702848E-2</v>
      </c>
      <c r="D26" s="4">
        <f t="shared" si="0"/>
        <v>305214576</v>
      </c>
      <c r="E26" s="4"/>
      <c r="F26" s="5">
        <f t="shared" si="1"/>
        <v>305214576</v>
      </c>
      <c r="G26" s="34">
        <v>1.824249362795503E-2</v>
      </c>
      <c r="H26" s="5">
        <f>ROUND(G26*$C$6+0.1,0)</f>
        <v>78839285</v>
      </c>
      <c r="I26" s="48"/>
      <c r="J26" s="4">
        <v>13228217</v>
      </c>
      <c r="K26" s="4">
        <v>6416457</v>
      </c>
      <c r="L26" s="5">
        <v>3837250.0163855683</v>
      </c>
      <c r="M26" s="5"/>
      <c r="N26" s="19"/>
      <c r="O26" s="40">
        <f t="shared" si="3"/>
        <v>407535785</v>
      </c>
      <c r="P26" s="54"/>
    </row>
    <row r="27" spans="1:16" x14ac:dyDescent="0.25">
      <c r="A27" s="28">
        <v>19000</v>
      </c>
      <c r="B27" s="32" t="s">
        <v>11</v>
      </c>
      <c r="C27" s="20">
        <v>1.5380770044140011E-2</v>
      </c>
      <c r="D27" s="4">
        <f t="shared" si="0"/>
        <v>276324170</v>
      </c>
      <c r="E27" s="4"/>
      <c r="F27" s="5">
        <f t="shared" si="1"/>
        <v>276324170</v>
      </c>
      <c r="G27" s="34">
        <v>9.6821958889581825E-3</v>
      </c>
      <c r="H27" s="5">
        <f t="shared" si="2"/>
        <v>41843917</v>
      </c>
      <c r="I27" s="48"/>
      <c r="J27" s="4"/>
      <c r="K27" s="4">
        <v>798843</v>
      </c>
      <c r="L27" s="5"/>
      <c r="M27" s="5"/>
      <c r="N27" s="19"/>
      <c r="O27" s="40">
        <f t="shared" si="3"/>
        <v>318966930</v>
      </c>
      <c r="P27" s="54"/>
    </row>
    <row r="28" spans="1:16" x14ac:dyDescent="0.25">
      <c r="A28" s="28">
        <v>21000</v>
      </c>
      <c r="B28" s="32" t="s">
        <v>12</v>
      </c>
      <c r="C28" s="20">
        <v>8.6000149591062336E-2</v>
      </c>
      <c r="D28" s="4">
        <f>ROUND(C28*$C$5,0)</f>
        <v>1545040974</v>
      </c>
      <c r="E28" s="4"/>
      <c r="F28" s="5">
        <f t="shared" si="1"/>
        <v>1545040974</v>
      </c>
      <c r="G28" s="33">
        <v>8.3674132273753907E-2</v>
      </c>
      <c r="H28" s="5">
        <f t="shared" si="2"/>
        <v>361617707</v>
      </c>
      <c r="I28" s="48"/>
      <c r="J28" s="4"/>
      <c r="K28" s="4">
        <v>572269</v>
      </c>
      <c r="L28" s="5">
        <v>2732438.6567204804</v>
      </c>
      <c r="M28" s="5"/>
      <c r="N28" s="19"/>
      <c r="O28" s="41">
        <f t="shared" si="3"/>
        <v>1909963389</v>
      </c>
      <c r="P28" s="54"/>
    </row>
    <row r="29" spans="1:16" x14ac:dyDescent="0.25">
      <c r="A29" s="28">
        <v>22000</v>
      </c>
      <c r="B29" s="32" t="s">
        <v>13</v>
      </c>
      <c r="C29" s="20">
        <v>2.2861221426518533E-2</v>
      </c>
      <c r="D29" s="4">
        <f t="shared" si="0"/>
        <v>410714679</v>
      </c>
      <c r="E29" s="4"/>
      <c r="F29" s="5">
        <f t="shared" si="1"/>
        <v>410714679</v>
      </c>
      <c r="G29" s="34">
        <v>3.4592083349798491E-2</v>
      </c>
      <c r="H29" s="5">
        <f t="shared" si="2"/>
        <v>149497933</v>
      </c>
      <c r="I29" s="48"/>
      <c r="J29" s="4"/>
      <c r="K29" s="4">
        <v>30205</v>
      </c>
      <c r="L29" s="5">
        <v>150165.48868075633</v>
      </c>
      <c r="M29" s="5"/>
      <c r="N29" s="19"/>
      <c r="O29" s="40">
        <f t="shared" si="3"/>
        <v>560392982</v>
      </c>
      <c r="P29" s="54"/>
    </row>
    <row r="30" spans="1:16" x14ac:dyDescent="0.25">
      <c r="A30" s="28">
        <v>23000</v>
      </c>
      <c r="B30" s="32" t="s">
        <v>14</v>
      </c>
      <c r="C30" s="20">
        <v>3.7418715986449913E-2</v>
      </c>
      <c r="D30" s="4">
        <f t="shared" si="0"/>
        <v>672248242</v>
      </c>
      <c r="E30" s="4"/>
      <c r="F30" s="5">
        <f t="shared" si="1"/>
        <v>672248242</v>
      </c>
      <c r="G30" s="34">
        <v>3.3334826465024996E-2</v>
      </c>
      <c r="H30" s="5">
        <f t="shared" si="2"/>
        <v>144064398</v>
      </c>
      <c r="I30" s="48"/>
      <c r="J30" s="4">
        <v>13711938</v>
      </c>
      <c r="K30" s="4">
        <v>4175155</v>
      </c>
      <c r="L30" s="5">
        <v>110854.78729242757</v>
      </c>
      <c r="M30" s="5"/>
      <c r="N30" s="19"/>
      <c r="O30" s="40">
        <f t="shared" si="3"/>
        <v>834310588</v>
      </c>
      <c r="P30" s="54"/>
    </row>
    <row r="31" spans="1:16" x14ac:dyDescent="0.25">
      <c r="A31" s="28">
        <v>24000</v>
      </c>
      <c r="B31" s="32" t="s">
        <v>15</v>
      </c>
      <c r="C31" s="20">
        <v>2.1809672008994151E-2</v>
      </c>
      <c r="D31" s="4">
        <f t="shared" si="0"/>
        <v>391823003</v>
      </c>
      <c r="E31" s="4"/>
      <c r="F31" s="5">
        <f t="shared" si="1"/>
        <v>391823003</v>
      </c>
      <c r="G31" s="34">
        <v>1.7162662135116202E-2</v>
      </c>
      <c r="H31" s="5">
        <f t="shared" si="2"/>
        <v>74172535</v>
      </c>
      <c r="I31" s="48"/>
      <c r="J31" s="4">
        <v>13187389</v>
      </c>
      <c r="K31" s="4">
        <v>3551588</v>
      </c>
      <c r="L31" s="5"/>
      <c r="M31" s="5"/>
      <c r="N31" s="19"/>
      <c r="O31" s="40">
        <f t="shared" si="3"/>
        <v>482734515</v>
      </c>
      <c r="P31" s="54"/>
    </row>
    <row r="32" spans="1:16" x14ac:dyDescent="0.25">
      <c r="A32" s="28">
        <v>25000</v>
      </c>
      <c r="B32" s="32" t="s">
        <v>16</v>
      </c>
      <c r="C32" s="20">
        <v>2.6156400983062163E-2</v>
      </c>
      <c r="D32" s="4">
        <f t="shared" si="0"/>
        <v>469914430</v>
      </c>
      <c r="E32" s="4"/>
      <c r="F32" s="5">
        <f>D32-E32</f>
        <v>469914430</v>
      </c>
      <c r="G32" s="34">
        <v>2.0278140956667311E-2</v>
      </c>
      <c r="H32" s="5">
        <f t="shared" si="2"/>
        <v>87636820</v>
      </c>
      <c r="I32" s="48"/>
      <c r="J32" s="4"/>
      <c r="K32" s="4">
        <v>484580</v>
      </c>
      <c r="L32" s="5"/>
      <c r="M32" s="5"/>
      <c r="N32" s="19"/>
      <c r="O32" s="40">
        <f t="shared" si="3"/>
        <v>558035830</v>
      </c>
      <c r="P32" s="54"/>
    </row>
    <row r="33" spans="1:16" x14ac:dyDescent="0.25">
      <c r="A33" s="28">
        <v>26000</v>
      </c>
      <c r="B33" s="32" t="s">
        <v>17</v>
      </c>
      <c r="C33" s="20">
        <v>6.9372909625618692E-2</v>
      </c>
      <c r="D33" s="4">
        <f t="shared" si="0"/>
        <v>1246323273</v>
      </c>
      <c r="E33" s="4"/>
      <c r="F33" s="5">
        <f t="shared" si="1"/>
        <v>1246323273</v>
      </c>
      <c r="G33" s="33">
        <v>6.1719384107196379E-2</v>
      </c>
      <c r="H33" s="5">
        <f t="shared" si="2"/>
        <v>266735030</v>
      </c>
      <c r="I33" s="48"/>
      <c r="J33" s="4"/>
      <c r="K33" s="4"/>
      <c r="L33" s="5"/>
      <c r="M33" s="5"/>
      <c r="N33" s="19"/>
      <c r="O33" s="41">
        <f t="shared" si="3"/>
        <v>1513058303</v>
      </c>
      <c r="P33" s="54"/>
    </row>
    <row r="34" spans="1:16" x14ac:dyDescent="0.25">
      <c r="A34" s="28">
        <v>27000</v>
      </c>
      <c r="B34" s="32" t="s">
        <v>18</v>
      </c>
      <c r="C34" s="20">
        <v>4.8347993229739039E-2</v>
      </c>
      <c r="D34" s="4">
        <f t="shared" si="0"/>
        <v>868598845</v>
      </c>
      <c r="E34" s="4"/>
      <c r="F34" s="5">
        <f t="shared" si="1"/>
        <v>868598845</v>
      </c>
      <c r="G34" s="34">
        <v>3.5026892653220246E-2</v>
      </c>
      <c r="H34" s="5">
        <f t="shared" si="2"/>
        <v>151377066</v>
      </c>
      <c r="I34" s="48"/>
      <c r="J34" s="4"/>
      <c r="K34" s="4"/>
      <c r="L34" s="5"/>
      <c r="M34" s="5"/>
      <c r="N34" s="19"/>
      <c r="O34" s="40">
        <f t="shared" si="3"/>
        <v>1019975911</v>
      </c>
      <c r="P34" s="54"/>
    </row>
    <row r="35" spans="1:16" x14ac:dyDescent="0.25">
      <c r="A35" s="28">
        <v>28000</v>
      </c>
      <c r="B35" s="32" t="s">
        <v>19</v>
      </c>
      <c r="C35" s="20">
        <v>3.1624516501885302E-2</v>
      </c>
      <c r="D35" s="4">
        <f>ROUND(C35*$C$5+0.1,0)</f>
        <v>568152195</v>
      </c>
      <c r="E35" s="4"/>
      <c r="F35" s="5">
        <f t="shared" si="1"/>
        <v>568152195</v>
      </c>
      <c r="G35" s="34">
        <v>2.2716157592867142E-2</v>
      </c>
      <c r="H35" s="5">
        <f t="shared" si="2"/>
        <v>98173290</v>
      </c>
      <c r="I35" s="48"/>
      <c r="J35" s="4"/>
      <c r="K35" s="4">
        <v>3345886</v>
      </c>
      <c r="L35" s="5">
        <v>421088.93570397532</v>
      </c>
      <c r="M35" s="5"/>
      <c r="N35" s="19"/>
      <c r="O35" s="40">
        <f t="shared" si="3"/>
        <v>670092460</v>
      </c>
      <c r="P35" s="54"/>
    </row>
    <row r="36" spans="1:16" x14ac:dyDescent="0.25">
      <c r="A36" s="28">
        <v>31000</v>
      </c>
      <c r="B36" s="32" t="s">
        <v>20</v>
      </c>
      <c r="C36" s="20">
        <v>3.6223762423103448E-2</v>
      </c>
      <c r="D36" s="4">
        <f t="shared" si="0"/>
        <v>650780231</v>
      </c>
      <c r="E36" s="4"/>
      <c r="F36" s="5">
        <f t="shared" si="1"/>
        <v>650780231</v>
      </c>
      <c r="G36" s="34">
        <v>3.4465913691261819E-2</v>
      </c>
      <c r="H36" s="5">
        <f t="shared" si="2"/>
        <v>148952661</v>
      </c>
      <c r="I36" s="48"/>
      <c r="J36" s="4"/>
      <c r="K36" s="4"/>
      <c r="L36" s="5"/>
      <c r="M36" s="5"/>
      <c r="N36" s="19">
        <v>6800000</v>
      </c>
      <c r="O36" s="40">
        <f t="shared" si="3"/>
        <v>806532892</v>
      </c>
      <c r="P36" s="54"/>
    </row>
    <row r="37" spans="1:16" x14ac:dyDescent="0.25">
      <c r="A37" s="28">
        <v>41000</v>
      </c>
      <c r="B37" s="32" t="s">
        <v>21</v>
      </c>
      <c r="C37" s="20">
        <v>5.0773398703077011E-2</v>
      </c>
      <c r="D37" s="4">
        <f t="shared" si="0"/>
        <v>912172616</v>
      </c>
      <c r="E37" s="4"/>
      <c r="F37" s="5">
        <f t="shared" si="1"/>
        <v>912172616</v>
      </c>
      <c r="G37" s="34">
        <v>5.2639917161516621E-2</v>
      </c>
      <c r="H37" s="5">
        <f>ROUND(G37*$C$6,0)</f>
        <v>227495949</v>
      </c>
      <c r="I37" s="48"/>
      <c r="J37" s="4"/>
      <c r="K37" s="4">
        <v>1105930</v>
      </c>
      <c r="L37" s="5"/>
      <c r="M37" s="5"/>
      <c r="N37" s="19"/>
      <c r="O37" s="40">
        <f t="shared" si="3"/>
        <v>1140774495</v>
      </c>
      <c r="P37" s="54"/>
    </row>
    <row r="38" spans="1:16" x14ac:dyDescent="0.25">
      <c r="A38" s="28">
        <v>43000</v>
      </c>
      <c r="B38" s="32" t="s">
        <v>22</v>
      </c>
      <c r="C38" s="20">
        <v>2.9669895062079548E-2</v>
      </c>
      <c r="D38" s="4">
        <f t="shared" si="0"/>
        <v>533036324</v>
      </c>
      <c r="E38" s="4"/>
      <c r="F38" s="5">
        <f t="shared" si="1"/>
        <v>533036324</v>
      </c>
      <c r="G38" s="34">
        <v>3.0018247509679657E-2</v>
      </c>
      <c r="H38" s="5">
        <f>ROUND(G38*$C$6,0)</f>
        <v>129731012</v>
      </c>
      <c r="I38" s="48"/>
      <c r="J38" s="4"/>
      <c r="K38" s="4">
        <v>708181</v>
      </c>
      <c r="L38" s="5"/>
      <c r="M38" s="5"/>
      <c r="N38" s="19"/>
      <c r="O38" s="40">
        <f t="shared" si="3"/>
        <v>663475517</v>
      </c>
      <c r="P38" s="54"/>
    </row>
    <row r="39" spans="1:16" x14ac:dyDescent="0.25">
      <c r="A39" s="28">
        <v>51000</v>
      </c>
      <c r="B39" s="32" t="s">
        <v>23</v>
      </c>
      <c r="C39" s="20">
        <v>1.7852E-2</v>
      </c>
      <c r="D39" s="4">
        <f t="shared" si="0"/>
        <v>320721203</v>
      </c>
      <c r="E39" s="4"/>
      <c r="F39" s="5">
        <f t="shared" si="1"/>
        <v>320721203</v>
      </c>
      <c r="G39" s="34">
        <v>2.4949012843315702E-2</v>
      </c>
      <c r="H39" s="5">
        <f t="shared" si="2"/>
        <v>107823106</v>
      </c>
      <c r="I39" s="48"/>
      <c r="J39" s="4"/>
      <c r="K39" s="4"/>
      <c r="L39" s="5"/>
      <c r="M39" s="5"/>
      <c r="N39" s="19"/>
      <c r="O39" s="42">
        <f t="shared" si="3"/>
        <v>428544309</v>
      </c>
      <c r="P39" s="54"/>
    </row>
    <row r="40" spans="1:16" x14ac:dyDescent="0.25">
      <c r="A40" s="28">
        <v>52000</v>
      </c>
      <c r="B40" s="32" t="s">
        <v>24</v>
      </c>
      <c r="C40" s="20">
        <v>4.744E-3</v>
      </c>
      <c r="D40" s="4">
        <f t="shared" si="0"/>
        <v>85228624</v>
      </c>
      <c r="E40" s="4"/>
      <c r="F40" s="5">
        <f t="shared" si="1"/>
        <v>85228624</v>
      </c>
      <c r="G40" s="34">
        <v>7.2019078111543802E-3</v>
      </c>
      <c r="H40" s="5">
        <f t="shared" si="2"/>
        <v>31124761</v>
      </c>
      <c r="I40" s="48"/>
      <c r="J40" s="4"/>
      <c r="K40" s="4"/>
      <c r="L40" s="5"/>
      <c r="M40" s="5"/>
      <c r="N40" s="19"/>
      <c r="O40" s="42">
        <f t="shared" si="3"/>
        <v>116353385</v>
      </c>
      <c r="P40" s="54"/>
    </row>
    <row r="41" spans="1:16" x14ac:dyDescent="0.25">
      <c r="A41" s="28">
        <v>53000</v>
      </c>
      <c r="B41" s="32" t="s">
        <v>25</v>
      </c>
      <c r="C41" s="20">
        <v>6.8840000000000004E-3</v>
      </c>
      <c r="D41" s="4">
        <f t="shared" si="0"/>
        <v>123674925</v>
      </c>
      <c r="E41" s="4"/>
      <c r="F41" s="5">
        <f t="shared" si="1"/>
        <v>123674925</v>
      </c>
      <c r="G41" s="34">
        <v>1.3112573789736163E-2</v>
      </c>
      <c r="H41" s="5">
        <f t="shared" si="2"/>
        <v>56669113</v>
      </c>
      <c r="I41" s="48"/>
      <c r="J41" s="4"/>
      <c r="K41" s="4"/>
      <c r="L41" s="5"/>
      <c r="M41" s="5"/>
      <c r="N41" s="19"/>
      <c r="O41" s="42">
        <f t="shared" si="3"/>
        <v>180344038</v>
      </c>
      <c r="P41" s="54"/>
    </row>
    <row r="42" spans="1:16" x14ac:dyDescent="0.25">
      <c r="A42" s="28">
        <v>54000</v>
      </c>
      <c r="B42" s="32" t="s">
        <v>56</v>
      </c>
      <c r="C42" s="20">
        <v>1.052E-2</v>
      </c>
      <c r="D42" s="4">
        <f t="shared" si="0"/>
        <v>188997707</v>
      </c>
      <c r="E42" s="4"/>
      <c r="F42" s="5">
        <f t="shared" si="1"/>
        <v>188997707</v>
      </c>
      <c r="G42" s="34">
        <v>1.0869996644195036E-2</v>
      </c>
      <c r="H42" s="5">
        <f t="shared" si="2"/>
        <v>46977281</v>
      </c>
      <c r="I42" s="48"/>
      <c r="J42" s="4"/>
      <c r="K42" s="4"/>
      <c r="L42" s="5"/>
      <c r="M42" s="5"/>
      <c r="N42" s="19"/>
      <c r="O42" s="42">
        <f t="shared" si="3"/>
        <v>235974988</v>
      </c>
      <c r="P42" s="54"/>
    </row>
    <row r="43" spans="1:16" x14ac:dyDescent="0.25">
      <c r="A43" s="28">
        <v>55000</v>
      </c>
      <c r="B43" s="32" t="s">
        <v>26</v>
      </c>
      <c r="C43" s="20">
        <v>5.8242555510266344E-3</v>
      </c>
      <c r="D43" s="4">
        <f t="shared" si="0"/>
        <v>104636021</v>
      </c>
      <c r="E43" s="4"/>
      <c r="F43" s="5">
        <f t="shared" si="1"/>
        <v>104636021</v>
      </c>
      <c r="G43" s="3">
        <v>6.7658263735564305E-3</v>
      </c>
      <c r="H43" s="5">
        <f t="shared" si="2"/>
        <v>29240131</v>
      </c>
      <c r="I43" s="48"/>
      <c r="J43" s="4"/>
      <c r="K43" s="4"/>
      <c r="L43" s="5"/>
      <c r="M43" s="5"/>
      <c r="N43" s="19"/>
      <c r="O43" s="43">
        <f t="shared" si="3"/>
        <v>133876152</v>
      </c>
      <c r="P43" s="54"/>
    </row>
    <row r="44" spans="1:16" ht="15" customHeight="1" thickBot="1" x14ac:dyDescent="0.3">
      <c r="A44" s="35">
        <v>56000</v>
      </c>
      <c r="B44" s="36" t="s">
        <v>27</v>
      </c>
      <c r="C44" s="37">
        <v>8.1329114759375667E-3</v>
      </c>
      <c r="D44" s="6">
        <f t="shared" si="0"/>
        <v>146112321</v>
      </c>
      <c r="E44" s="6"/>
      <c r="F44" s="7">
        <f t="shared" si="1"/>
        <v>146112321</v>
      </c>
      <c r="G44" s="3">
        <v>6.3892051289261677E-3</v>
      </c>
      <c r="H44" s="7">
        <f t="shared" si="2"/>
        <v>27612473</v>
      </c>
      <c r="I44" s="50"/>
      <c r="J44" s="6"/>
      <c r="K44" s="6"/>
      <c r="L44" s="7"/>
      <c r="M44" s="7"/>
      <c r="N44" s="21"/>
      <c r="O44" s="44">
        <f t="shared" si="3"/>
        <v>173724794</v>
      </c>
      <c r="P44" s="54"/>
    </row>
    <row r="45" spans="1:16" ht="15.75" thickBot="1" x14ac:dyDescent="0.3">
      <c r="A45" s="61" t="s">
        <v>28</v>
      </c>
      <c r="B45" s="62"/>
      <c r="C45" s="23">
        <f t="shared" ref="C45:O45" si="4">SUM(C19:C44)</f>
        <v>0.99999999999999956</v>
      </c>
      <c r="D45" s="9">
        <f t="shared" si="4"/>
        <v>17965561474</v>
      </c>
      <c r="E45" s="9">
        <f t="shared" si="4"/>
        <v>0</v>
      </c>
      <c r="F45" s="10">
        <f t="shared" si="4"/>
        <v>17965561474</v>
      </c>
      <c r="G45" s="8">
        <f t="shared" si="4"/>
        <v>0.99999999999999989</v>
      </c>
      <c r="H45" s="10">
        <f t="shared" si="4"/>
        <v>4321738358</v>
      </c>
      <c r="I45" s="51">
        <f t="shared" si="4"/>
        <v>600000000</v>
      </c>
      <c r="J45" s="9">
        <f t="shared" si="4"/>
        <v>115000000</v>
      </c>
      <c r="K45" s="9">
        <f t="shared" si="4"/>
        <v>85000000</v>
      </c>
      <c r="L45" s="10">
        <f t="shared" si="4"/>
        <v>30000000.000000004</v>
      </c>
      <c r="M45" s="10">
        <f>M24</f>
        <v>12000000</v>
      </c>
      <c r="N45" s="22">
        <f t="shared" si="4"/>
        <v>6800000</v>
      </c>
      <c r="O45" s="49">
        <f t="shared" si="4"/>
        <v>23136099832</v>
      </c>
      <c r="P45" s="54"/>
    </row>
    <row r="46" spans="1:16" ht="18" x14ac:dyDescent="0.3">
      <c r="A46" s="24"/>
      <c r="B46" s="15"/>
      <c r="C46" s="15"/>
      <c r="D46" s="15"/>
      <c r="E46" s="15"/>
      <c r="F46" s="15"/>
      <c r="G46" s="15"/>
      <c r="H46" s="25"/>
      <c r="I46" s="15"/>
    </row>
    <row r="47" spans="1:16" x14ac:dyDescent="0.25">
      <c r="J47" s="11"/>
    </row>
    <row r="48" spans="1:16" x14ac:dyDescent="0.25">
      <c r="D48" s="54"/>
    </row>
    <row r="49" spans="4:4" x14ac:dyDescent="0.25">
      <c r="D49" s="54"/>
    </row>
  </sheetData>
  <mergeCells count="19">
    <mergeCell ref="O16:O18"/>
    <mergeCell ref="J17:J18"/>
    <mergeCell ref="I17:I18"/>
    <mergeCell ref="E17:E18"/>
    <mergeCell ref="D17:D18"/>
    <mergeCell ref="C16:F16"/>
    <mergeCell ref="G16:H16"/>
    <mergeCell ref="H17:H18"/>
    <mergeCell ref="G17:G18"/>
    <mergeCell ref="F17:F18"/>
    <mergeCell ref="I16:N16"/>
    <mergeCell ref="K17:K18"/>
    <mergeCell ref="M17:M18"/>
    <mergeCell ref="N17:N18"/>
    <mergeCell ref="L17:L18"/>
    <mergeCell ref="C17:C18"/>
    <mergeCell ref="A45:B45"/>
    <mergeCell ref="B16:B18"/>
    <mergeCell ref="A16:A18"/>
  </mergeCells>
  <pageMargins left="0.70866141732283472" right="0.70866141732283472" top="0.78740157480314965" bottom="0.78740157480314965" header="0.31496062992125984" footer="0.31496062992125984"/>
  <pageSetup paperSize="8" scale="73" orientation="landscape" r:id="rId1"/>
  <headerFooter>
    <oddHeader xml:space="preserve">&amp;LČ. j.:1468 /2023-1
</oddHeader>
  </headerFooter>
  <ignoredErrors>
    <ignoredError sqref="D35 M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 RO I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Ludvík Jiří</dc:creator>
  <cp:lastModifiedBy>Valášek Petr</cp:lastModifiedBy>
  <cp:lastPrinted>2023-01-25T12:51:05Z</cp:lastPrinted>
  <dcterms:created xsi:type="dcterms:W3CDTF">2018-12-11T07:31:06Z</dcterms:created>
  <dcterms:modified xsi:type="dcterms:W3CDTF">2023-02-08T07:31:58Z</dcterms:modified>
</cp:coreProperties>
</file>