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tatistika a data\Ekonomická ročenka 2020\Ekonomická ročenka 2020\"/>
    </mc:Choice>
  </mc:AlternateContent>
  <bookViews>
    <workbookView xWindow="32770" yWindow="32770" windowWidth="28800" windowHeight="12440" tabRatio="811" activeTab="1"/>
  </bookViews>
  <sheets>
    <sheet name="Obsah" sheetId="1" r:id="rId1"/>
    <sheet name="A1" sheetId="10" r:id="rId2"/>
    <sheet name="A2" sheetId="11" r:id="rId3"/>
    <sheet name="A3" sheetId="12" r:id="rId4"/>
    <sheet name="A4" sheetId="13" r:id="rId5"/>
    <sheet name="A5" sheetId="14" r:id="rId6"/>
    <sheet name="A6" sheetId="15" r:id="rId7"/>
    <sheet name="B" sheetId="17" state="hidden" r:id="rId8"/>
    <sheet name="Komentáře" sheetId="18" r:id="rId9"/>
    <sheet name="KNIHOVNA" sheetId="19" r:id="rId10"/>
  </sheets>
  <externalReferences>
    <externalReference r:id="rId11"/>
    <externalReference r:id="rId12"/>
  </externalReferences>
  <definedNames>
    <definedName name="A">[1]Úvod!$D$25</definedName>
    <definedName name="Datova_oblast" localSheetId="1">'A1'!$J$14:$R$23</definedName>
    <definedName name="Datova_oblast" localSheetId="2">'A2'!$J$16:$R$24</definedName>
    <definedName name="Datova_oblast" localSheetId="3">'A3'!$J$14:$R$14</definedName>
    <definedName name="Datova_oblast" localSheetId="4">'A4'!$J$14:$R$14</definedName>
    <definedName name="Datova_oblast" localSheetId="5">'A5'!$J$15:$R$29</definedName>
    <definedName name="Datova_oblast" localSheetId="6">'A6'!$J$14:$R$28</definedName>
    <definedName name="Datova_oblast">#REF!</definedName>
    <definedName name="_xlnm.Print_Titles" localSheetId="0">Obsah!$2:$4</definedName>
    <definedName name="_xlnm.Print_Area" localSheetId="1">'A1'!$D$3:$R$28</definedName>
    <definedName name="_xlnm.Print_Area" localSheetId="2">'A2'!$D$3:$R$29</definedName>
    <definedName name="_xlnm.Print_Area" localSheetId="3">'A3'!$D$3:$R$23</definedName>
    <definedName name="_xlnm.Print_Area" localSheetId="4">'A4'!$D$3:$R$23</definedName>
    <definedName name="_xlnm.Print_Area" localSheetId="5">'A5'!$D$3:$R$52</definedName>
    <definedName name="_xlnm.Print_Area" localSheetId="6">'A6'!$D$3:$R$51</definedName>
    <definedName name="_xlnm.Print_Area" localSheetId="8">Komentáře!$C$5:$C$100</definedName>
    <definedName name="_xlnm.Print_Area" localSheetId="0">Obsah!$C$2:$G$21</definedName>
    <definedName name="Tabulka_114">[2]Vzory!#REF!</definedName>
  </definedNames>
  <calcPr calcId="152511"/>
</workbook>
</file>

<file path=xl/calcChain.xml><?xml version="1.0" encoding="utf-8"?>
<calcChain xmlns="http://schemas.openxmlformats.org/spreadsheetml/2006/main">
  <c r="P26" i="11" l="1"/>
  <c r="N26" i="11"/>
  <c r="M26" i="11" s="1"/>
  <c r="S15" i="14"/>
  <c r="T19" i="13"/>
  <c r="T16" i="13"/>
  <c r="A16" i="13" s="1"/>
  <c r="T19" i="12"/>
  <c r="T16" i="12"/>
  <c r="T15" i="10"/>
  <c r="T17" i="12" s="1"/>
  <c r="S26" i="10"/>
  <c r="E27" i="10"/>
  <c r="A28" i="10" s="1"/>
  <c r="E28" i="10"/>
  <c r="S27" i="11"/>
  <c r="S14" i="14"/>
  <c r="S41" i="14"/>
  <c r="S37" i="14"/>
  <c r="S33" i="14"/>
  <c r="S44" i="14"/>
  <c r="S19" i="13"/>
  <c r="S17" i="13"/>
  <c r="S16" i="13"/>
  <c r="S19" i="12"/>
  <c r="S16" i="12"/>
  <c r="S23" i="10"/>
  <c r="S15" i="10"/>
  <c r="S17" i="12" s="1"/>
  <c r="R15" i="10"/>
  <c r="R17" i="13"/>
  <c r="M18" i="11"/>
  <c r="N18" i="11"/>
  <c r="O18" i="11"/>
  <c r="N19" i="11"/>
  <c r="O19" i="11"/>
  <c r="P19" i="11"/>
  <c r="N20" i="11"/>
  <c r="O20" i="11"/>
  <c r="N21" i="11"/>
  <c r="O21" i="11"/>
  <c r="K15" i="10"/>
  <c r="L15" i="10"/>
  <c r="M15" i="10"/>
  <c r="M23" i="10" s="1"/>
  <c r="N15" i="10"/>
  <c r="O15" i="10"/>
  <c r="O17" i="12" s="1"/>
  <c r="P15" i="10"/>
  <c r="P17" i="13" s="1"/>
  <c r="P23" i="10"/>
  <c r="Q15" i="10"/>
  <c r="Q17" i="13" s="1"/>
  <c r="J15" i="10"/>
  <c r="J17" i="13"/>
  <c r="E46" i="15"/>
  <c r="E47" i="15"/>
  <c r="E48" i="15"/>
  <c r="E49" i="15"/>
  <c r="A49" i="15"/>
  <c r="E50" i="15"/>
  <c r="E51" i="15"/>
  <c r="E52" i="15"/>
  <c r="E53" i="15"/>
  <c r="E54" i="15"/>
  <c r="E55" i="15"/>
  <c r="E56" i="15"/>
  <c r="E57" i="15"/>
  <c r="E58" i="15"/>
  <c r="E45" i="15"/>
  <c r="E53" i="14"/>
  <c r="E54" i="14"/>
  <c r="E55" i="14"/>
  <c r="E56" i="14"/>
  <c r="E57" i="14"/>
  <c r="E58" i="14"/>
  <c r="E59" i="14"/>
  <c r="E47" i="14"/>
  <c r="E48" i="14"/>
  <c r="A48" i="14"/>
  <c r="E49" i="14"/>
  <c r="A49" i="14"/>
  <c r="E50" i="14"/>
  <c r="E51" i="14"/>
  <c r="E52" i="14"/>
  <c r="A52" i="14"/>
  <c r="E46" i="14"/>
  <c r="A46" i="14"/>
  <c r="D8" i="18"/>
  <c r="E29" i="11"/>
  <c r="A30" i="11" s="1"/>
  <c r="E28" i="11"/>
  <c r="A29" i="11" s="1"/>
  <c r="E27" i="11"/>
  <c r="A28" i="11" s="1"/>
  <c r="E26" i="10"/>
  <c r="N15" i="15"/>
  <c r="O15" i="15"/>
  <c r="N16" i="15"/>
  <c r="O16" i="15"/>
  <c r="N17" i="15"/>
  <c r="O17" i="15"/>
  <c r="N18" i="15"/>
  <c r="O18" i="15"/>
  <c r="N19" i="15"/>
  <c r="O19" i="15"/>
  <c r="N20" i="15"/>
  <c r="O20" i="15"/>
  <c r="N21" i="15"/>
  <c r="O21" i="15"/>
  <c r="N22" i="15"/>
  <c r="O22" i="15"/>
  <c r="N23" i="15"/>
  <c r="O23" i="15"/>
  <c r="N24" i="15"/>
  <c r="O24" i="15"/>
  <c r="N25" i="15"/>
  <c r="O25" i="15"/>
  <c r="N26" i="15"/>
  <c r="O26" i="15"/>
  <c r="N27" i="15"/>
  <c r="O27" i="15"/>
  <c r="N28" i="15"/>
  <c r="O28" i="15"/>
  <c r="K19" i="13"/>
  <c r="L19" i="13"/>
  <c r="M19" i="13"/>
  <c r="N19" i="13"/>
  <c r="O19" i="13"/>
  <c r="P19" i="13"/>
  <c r="Q19" i="13"/>
  <c r="R19" i="13"/>
  <c r="J19" i="13"/>
  <c r="K16" i="13"/>
  <c r="L16" i="13"/>
  <c r="M16" i="13"/>
  <c r="N16" i="13"/>
  <c r="O16" i="13"/>
  <c r="P16" i="13"/>
  <c r="Q16" i="13"/>
  <c r="R16" i="13"/>
  <c r="J16" i="13"/>
  <c r="K19" i="12"/>
  <c r="L19" i="12"/>
  <c r="M19" i="12"/>
  <c r="N19" i="12"/>
  <c r="O19" i="12"/>
  <c r="P19" i="12"/>
  <c r="Q19" i="12"/>
  <c r="R19" i="12"/>
  <c r="J19" i="12"/>
  <c r="K16" i="12"/>
  <c r="L16" i="12"/>
  <c r="M16" i="12"/>
  <c r="N16" i="12"/>
  <c r="O16" i="12"/>
  <c r="P16" i="12"/>
  <c r="Q16" i="12"/>
  <c r="R16" i="12"/>
  <c r="J16" i="12"/>
  <c r="N17" i="11"/>
  <c r="O17" i="11"/>
  <c r="P17" i="11"/>
  <c r="M22" i="11"/>
  <c r="N22" i="11"/>
  <c r="O22" i="11"/>
  <c r="N23" i="11"/>
  <c r="O23" i="11"/>
  <c r="J15" i="14"/>
  <c r="J32" i="14" s="1"/>
  <c r="R15" i="14"/>
  <c r="R37" i="14" s="1"/>
  <c r="Q15" i="14"/>
  <c r="Q32" i="14" s="1"/>
  <c r="P15" i="14"/>
  <c r="P32" i="14" s="1"/>
  <c r="P14" i="14"/>
  <c r="O15" i="14"/>
  <c r="O32" i="14" s="1"/>
  <c r="O14" i="14"/>
  <c r="N15" i="14"/>
  <c r="N32" i="14" s="1"/>
  <c r="M15" i="14"/>
  <c r="M14" i="14" s="1"/>
  <c r="L15" i="14"/>
  <c r="L32" i="14" s="1"/>
  <c r="L14" i="14"/>
  <c r="K15" i="14"/>
  <c r="K32" i="14" s="1"/>
  <c r="N17" i="12"/>
  <c r="E20" i="1"/>
  <c r="E18" i="1"/>
  <c r="E16" i="1"/>
  <c r="E14" i="1"/>
  <c r="E12" i="1"/>
  <c r="E10" i="1"/>
  <c r="E8" i="1"/>
  <c r="A1" i="10"/>
  <c r="A22" i="10"/>
  <c r="A21" i="10"/>
  <c r="D1" i="10"/>
  <c r="C1" i="10" s="1"/>
  <c r="E1" i="10" s="1"/>
  <c r="A6" i="10"/>
  <c r="A7" i="10"/>
  <c r="D25" i="10"/>
  <c r="A26" i="10"/>
  <c r="A27" i="10"/>
  <c r="A1" i="11"/>
  <c r="D1" i="11"/>
  <c r="C1" i="11"/>
  <c r="E1" i="11" s="1"/>
  <c r="A6" i="11"/>
  <c r="A7" i="11"/>
  <c r="D25" i="11"/>
  <c r="A1" i="12"/>
  <c r="A14" i="12"/>
  <c r="D1" i="12"/>
  <c r="C1" i="12"/>
  <c r="E1" i="12" s="1"/>
  <c r="A6" i="12"/>
  <c r="A7" i="12"/>
  <c r="D21" i="12"/>
  <c r="A22" i="12"/>
  <c r="A23" i="12"/>
  <c r="A1" i="13"/>
  <c r="A14" i="13"/>
  <c r="D1" i="13"/>
  <c r="C1" i="13"/>
  <c r="E1" i="13" s="1"/>
  <c r="A6" i="13"/>
  <c r="A7" i="13"/>
  <c r="A22" i="13"/>
  <c r="A23" i="13"/>
  <c r="A1" i="14"/>
  <c r="A27" i="14" s="1"/>
  <c r="D1" i="14"/>
  <c r="C1" i="14"/>
  <c r="E1" i="14" s="1"/>
  <c r="A6" i="14"/>
  <c r="A7" i="14"/>
  <c r="O8" i="17"/>
  <c r="O9" i="17"/>
  <c r="O10" i="17"/>
  <c r="O11" i="17"/>
  <c r="O12" i="17"/>
  <c r="O13" i="17"/>
  <c r="O14" i="17"/>
  <c r="O28" i="17"/>
  <c r="H80" i="17"/>
  <c r="O41" i="17"/>
  <c r="O42" i="17"/>
  <c r="O15" i="17"/>
  <c r="O21" i="17"/>
  <c r="O16" i="17"/>
  <c r="O20" i="17"/>
  <c r="O34" i="17"/>
  <c r="H81" i="17"/>
  <c r="H82" i="17"/>
  <c r="O17" i="17"/>
  <c r="O19" i="17"/>
  <c r="O18" i="17"/>
  <c r="O26" i="17"/>
  <c r="O27" i="17"/>
  <c r="O23" i="17"/>
  <c r="O24" i="17"/>
  <c r="O25" i="17"/>
  <c r="O30" i="17"/>
  <c r="O32" i="17"/>
  <c r="O67" i="17"/>
  <c r="O35" i="17"/>
  <c r="O36" i="17"/>
  <c r="O37" i="17"/>
  <c r="O38" i="17"/>
  <c r="O39" i="17"/>
  <c r="O40" i="17"/>
  <c r="H83" i="17"/>
  <c r="H84" i="17"/>
  <c r="O43" i="17"/>
  <c r="O44" i="17"/>
  <c r="O45" i="17"/>
  <c r="O22" i="17"/>
  <c r="O29" i="17"/>
  <c r="O31" i="17"/>
  <c r="O33" i="17"/>
  <c r="O46" i="17"/>
  <c r="O47" i="17"/>
  <c r="O48" i="17"/>
  <c r="O49" i="17"/>
  <c r="O50" i="17"/>
  <c r="O52" i="17"/>
  <c r="O53" i="17"/>
  <c r="O55" i="17"/>
  <c r="O56" i="17"/>
  <c r="O57" i="17"/>
  <c r="O70" i="17"/>
  <c r="O72" i="17"/>
  <c r="O75" i="17"/>
  <c r="O76" i="17"/>
  <c r="O59" i="17"/>
  <c r="O63" i="17"/>
  <c r="D45" i="14"/>
  <c r="A47" i="14"/>
  <c r="A50" i="14"/>
  <c r="A51" i="14"/>
  <c r="A1" i="15"/>
  <c r="D1" i="15"/>
  <c r="C1" i="15"/>
  <c r="E1" i="15" s="1"/>
  <c r="A6" i="15"/>
  <c r="A7" i="15"/>
  <c r="D44" i="15"/>
  <c r="A45" i="15"/>
  <c r="A46" i="15"/>
  <c r="A47" i="15"/>
  <c r="A48" i="15"/>
  <c r="A50" i="15"/>
  <c r="A51" i="15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O60" i="17"/>
  <c r="P60" i="17"/>
  <c r="O61" i="17"/>
  <c r="P61" i="17"/>
  <c r="P62" i="17"/>
  <c r="P63" i="17"/>
  <c r="P64" i="17"/>
  <c r="P65" i="17"/>
  <c r="O66" i="17"/>
  <c r="P66" i="17"/>
  <c r="P67" i="17"/>
  <c r="P68" i="17"/>
  <c r="O69" i="17"/>
  <c r="P69" i="17"/>
  <c r="P70" i="17"/>
  <c r="P71" i="17"/>
  <c r="P72" i="17"/>
  <c r="P73" i="17"/>
  <c r="P74" i="17"/>
  <c r="P75" i="17"/>
  <c r="P76" i="17"/>
  <c r="P77" i="17"/>
  <c r="F85" i="17"/>
  <c r="H85" i="17"/>
  <c r="H86" i="17" s="1"/>
  <c r="M87" i="17"/>
  <c r="M93" i="17"/>
  <c r="D5" i="18"/>
  <c r="D6" i="18"/>
  <c r="D7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A22" i="14"/>
  <c r="A20" i="14"/>
  <c r="A26" i="14"/>
  <c r="A17" i="14"/>
  <c r="A24" i="14"/>
  <c r="A28" i="14"/>
  <c r="A25" i="14"/>
  <c r="A29" i="14"/>
  <c r="Q23" i="10"/>
  <c r="N23" i="10"/>
  <c r="N14" i="14"/>
  <c r="L17" i="13"/>
  <c r="K14" i="14"/>
  <c r="R14" i="14"/>
  <c r="O17" i="13"/>
  <c r="O23" i="10"/>
  <c r="N17" i="13"/>
  <c r="M17" i="13"/>
  <c r="A14" i="10"/>
  <c r="A16" i="10"/>
  <c r="S34" i="14"/>
  <c r="S38" i="14"/>
  <c r="S42" i="14"/>
  <c r="S31" i="14"/>
  <c r="S35" i="14"/>
  <c r="S39" i="14"/>
  <c r="S43" i="14"/>
  <c r="S32" i="14"/>
  <c r="S36" i="14"/>
  <c r="S40" i="14"/>
  <c r="Q17" i="12"/>
  <c r="Q14" i="14"/>
  <c r="R17" i="12"/>
  <c r="J23" i="10"/>
  <c r="L23" i="10"/>
  <c r="R23" i="10"/>
  <c r="L17" i="12"/>
  <c r="O14" i="15"/>
  <c r="O33" i="15" s="1"/>
  <c r="N16" i="11"/>
  <c r="O16" i="11"/>
  <c r="O20" i="13" s="1"/>
  <c r="J14" i="14"/>
  <c r="J17" i="12"/>
  <c r="A17" i="12" s="1"/>
  <c r="A15" i="10"/>
  <c r="M17" i="12"/>
  <c r="P17" i="12"/>
  <c r="K23" i="10"/>
  <c r="K17" i="12"/>
  <c r="K17" i="13"/>
  <c r="R44" i="14"/>
  <c r="R40" i="14"/>
  <c r="R36" i="14"/>
  <c r="R32" i="14"/>
  <c r="R43" i="14"/>
  <c r="R39" i="14"/>
  <c r="O37" i="15"/>
  <c r="O20" i="12"/>
  <c r="O24" i="11"/>
  <c r="A16" i="14"/>
  <c r="T15" i="14"/>
  <c r="T14" i="14"/>
  <c r="T44" i="14"/>
  <c r="T38" i="14"/>
  <c r="T36" i="14"/>
  <c r="T31" i="14"/>
  <c r="T43" i="14"/>
  <c r="T41" i="14"/>
  <c r="T34" i="14"/>
  <c r="T40" i="14"/>
  <c r="T37" i="14"/>
  <c r="T35" i="14"/>
  <c r="T39" i="14"/>
  <c r="T33" i="14"/>
  <c r="A15" i="14"/>
  <c r="T32" i="14"/>
  <c r="T42" i="14"/>
  <c r="A16" i="12" l="1"/>
  <c r="A23" i="14"/>
  <c r="A18" i="14"/>
  <c r="A21" i="14"/>
  <c r="R35" i="14"/>
  <c r="R42" i="14"/>
  <c r="R34" i="14"/>
  <c r="Q31" i="14"/>
  <c r="M31" i="14"/>
  <c r="Q44" i="14"/>
  <c r="M44" i="14"/>
  <c r="Q43" i="14"/>
  <c r="M43" i="14"/>
  <c r="Q42" i="14"/>
  <c r="M42" i="14"/>
  <c r="Q41" i="14"/>
  <c r="M41" i="14"/>
  <c r="Q40" i="14"/>
  <c r="M40" i="14"/>
  <c r="Q39" i="14"/>
  <c r="M39" i="14"/>
  <c r="Q38" i="14"/>
  <c r="M38" i="14"/>
  <c r="Q37" i="14"/>
  <c r="M37" i="14"/>
  <c r="Q36" i="14"/>
  <c r="M36" i="14"/>
  <c r="Q35" i="14"/>
  <c r="M35" i="14"/>
  <c r="Q34" i="14"/>
  <c r="M34" i="14"/>
  <c r="Q33" i="14"/>
  <c r="M33" i="14"/>
  <c r="M32" i="14"/>
  <c r="A32" i="14" s="1"/>
  <c r="A19" i="14"/>
  <c r="R41" i="14"/>
  <c r="R33" i="14"/>
  <c r="T23" i="10"/>
  <c r="A23" i="10" s="1"/>
  <c r="T17" i="13"/>
  <c r="A17" i="13" s="1"/>
  <c r="P31" i="14"/>
  <c r="L31" i="14"/>
  <c r="P44" i="14"/>
  <c r="L44" i="14"/>
  <c r="P43" i="14"/>
  <c r="L43" i="14"/>
  <c r="P42" i="14"/>
  <c r="L42" i="14"/>
  <c r="P41" i="14"/>
  <c r="L41" i="14"/>
  <c r="P40" i="14"/>
  <c r="L40" i="14"/>
  <c r="P39" i="14"/>
  <c r="L39" i="14"/>
  <c r="P38" i="14"/>
  <c r="L38" i="14"/>
  <c r="P37" i="14"/>
  <c r="L37" i="14"/>
  <c r="P36" i="14"/>
  <c r="L36" i="14"/>
  <c r="P35" i="14"/>
  <c r="L35" i="14"/>
  <c r="P34" i="14"/>
  <c r="L34" i="14"/>
  <c r="P33" i="14"/>
  <c r="L33" i="14"/>
  <c r="R38" i="14"/>
  <c r="O31" i="14"/>
  <c r="K31" i="14"/>
  <c r="O44" i="14"/>
  <c r="K44" i="14"/>
  <c r="O43" i="14"/>
  <c r="K43" i="14"/>
  <c r="O42" i="14"/>
  <c r="K42" i="14"/>
  <c r="O41" i="14"/>
  <c r="K41" i="14"/>
  <c r="O40" i="14"/>
  <c r="K40" i="14"/>
  <c r="O39" i="14"/>
  <c r="K39" i="14"/>
  <c r="O38" i="14"/>
  <c r="K38" i="14"/>
  <c r="O37" i="14"/>
  <c r="K37" i="14"/>
  <c r="O36" i="14"/>
  <c r="K36" i="14"/>
  <c r="O35" i="14"/>
  <c r="K35" i="14"/>
  <c r="O34" i="14"/>
  <c r="K34" i="14"/>
  <c r="O33" i="14"/>
  <c r="K33" i="14"/>
  <c r="R31" i="14"/>
  <c r="N31" i="14"/>
  <c r="J31" i="14"/>
  <c r="N44" i="14"/>
  <c r="J44" i="14"/>
  <c r="N43" i="14"/>
  <c r="J43" i="14"/>
  <c r="N42" i="14"/>
  <c r="J42" i="14"/>
  <c r="N41" i="14"/>
  <c r="J41" i="14"/>
  <c r="N40" i="14"/>
  <c r="J40" i="14"/>
  <c r="N39" i="14"/>
  <c r="J39" i="14"/>
  <c r="N38" i="14"/>
  <c r="J38" i="14"/>
  <c r="N37" i="14"/>
  <c r="J37" i="14"/>
  <c r="N36" i="14"/>
  <c r="J36" i="14"/>
  <c r="N35" i="14"/>
  <c r="J35" i="14"/>
  <c r="N34" i="14"/>
  <c r="J34" i="14"/>
  <c r="N33" i="14"/>
  <c r="J33" i="14"/>
  <c r="A19" i="12"/>
  <c r="A19" i="13"/>
  <c r="O31" i="15"/>
  <c r="O32" i="15"/>
  <c r="O41" i="15"/>
  <c r="O34" i="15"/>
  <c r="O36" i="15"/>
  <c r="O40" i="15"/>
  <c r="O42" i="15"/>
  <c r="O43" i="15"/>
  <c r="O35" i="15"/>
  <c r="O39" i="15"/>
  <c r="O38" i="15"/>
  <c r="N14" i="15"/>
  <c r="N33" i="15" s="1"/>
  <c r="M19" i="11"/>
  <c r="M17" i="11"/>
  <c r="M20" i="11"/>
  <c r="L26" i="11"/>
  <c r="M21" i="11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3" i="11"/>
  <c r="N20" i="13"/>
  <c r="N24" i="11"/>
  <c r="N20" i="12"/>
  <c r="N32" i="15"/>
  <c r="N37" i="15"/>
  <c r="P20" i="11"/>
  <c r="P21" i="11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3" i="11"/>
  <c r="Q26" i="11"/>
  <c r="P18" i="11"/>
  <c r="P22" i="11"/>
  <c r="P16" i="11" s="1"/>
  <c r="O30" i="15"/>
  <c r="A34" i="14" l="1"/>
  <c r="A36" i="14"/>
  <c r="A38" i="14"/>
  <c r="A40" i="14"/>
  <c r="A42" i="14"/>
  <c r="A44" i="14"/>
  <c r="N35" i="15"/>
  <c r="M16" i="11"/>
  <c r="M24" i="11" s="1"/>
  <c r="A33" i="14"/>
  <c r="A35" i="14"/>
  <c r="A37" i="14"/>
  <c r="A39" i="14"/>
  <c r="A41" i="14"/>
  <c r="A43" i="14"/>
  <c r="A31" i="14"/>
  <c r="N39" i="15"/>
  <c r="N42" i="15"/>
  <c r="N31" i="15"/>
  <c r="N41" i="15"/>
  <c r="P20" i="12"/>
  <c r="P20" i="13"/>
  <c r="P24" i="11"/>
  <c r="M14" i="15"/>
  <c r="M34" i="15" s="1"/>
  <c r="M20" i="12"/>
  <c r="P14" i="15"/>
  <c r="P34" i="15" s="1"/>
  <c r="L20" i="11"/>
  <c r="L21" i="11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3" i="11"/>
  <c r="L18" i="11"/>
  <c r="L22" i="11"/>
  <c r="K26" i="11"/>
  <c r="L17" i="11"/>
  <c r="L19" i="11"/>
  <c r="N30" i="15"/>
  <c r="N43" i="15"/>
  <c r="N38" i="15"/>
  <c r="N40" i="15"/>
  <c r="P43" i="15"/>
  <c r="Q19" i="11"/>
  <c r="Q17" i="11"/>
  <c r="R26" i="11"/>
  <c r="Q20" i="11"/>
  <c r="Q21" i="11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3" i="11"/>
  <c r="Q18" i="11"/>
  <c r="Q22" i="11"/>
  <c r="P41" i="15"/>
  <c r="P32" i="15"/>
  <c r="M39" i="15"/>
  <c r="M31" i="15"/>
  <c r="N34" i="15"/>
  <c r="N36" i="15"/>
  <c r="P38" i="15" l="1"/>
  <c r="M20" i="13"/>
  <c r="P36" i="15"/>
  <c r="P40" i="15"/>
  <c r="P33" i="15"/>
  <c r="P35" i="15"/>
  <c r="M42" i="15"/>
  <c r="M43" i="15"/>
  <c r="M38" i="15"/>
  <c r="M33" i="15"/>
  <c r="P39" i="15"/>
  <c r="M32" i="15"/>
  <c r="M41" i="15"/>
  <c r="M35" i="15"/>
  <c r="M40" i="15"/>
  <c r="Q34" i="15"/>
  <c r="Q14" i="15"/>
  <c r="Q39" i="15" s="1"/>
  <c r="Q16" i="11"/>
  <c r="L14" i="15"/>
  <c r="L31" i="15" s="1"/>
  <c r="M36" i="15"/>
  <c r="P31" i="15"/>
  <c r="P30" i="15"/>
  <c r="P42" i="15"/>
  <c r="M30" i="15"/>
  <c r="S26" i="11"/>
  <c r="T26" i="11" s="1"/>
  <c r="R18" i="11"/>
  <c r="R22" i="11"/>
  <c r="R19" i="11"/>
  <c r="R17" i="11"/>
  <c r="R20" i="11"/>
  <c r="R18" i="15"/>
  <c r="R22" i="15"/>
  <c r="R26" i="15"/>
  <c r="R16" i="15"/>
  <c r="R20" i="15"/>
  <c r="R27" i="15"/>
  <c r="R21" i="11"/>
  <c r="R17" i="15"/>
  <c r="R21" i="15"/>
  <c r="R25" i="15"/>
  <c r="R23" i="11"/>
  <c r="R24" i="15"/>
  <c r="R28" i="15"/>
  <c r="R15" i="15"/>
  <c r="R19" i="15"/>
  <c r="R23" i="15"/>
  <c r="J26" i="11"/>
  <c r="K21" i="11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2" i="11"/>
  <c r="K18" i="11"/>
  <c r="K23" i="11"/>
  <c r="K19" i="11"/>
  <c r="K17" i="11"/>
  <c r="K16" i="11" s="1"/>
  <c r="K20" i="11"/>
  <c r="Q37" i="15"/>
  <c r="L41" i="15"/>
  <c r="Q43" i="15"/>
  <c r="Q35" i="15"/>
  <c r="L39" i="15"/>
  <c r="Q41" i="15"/>
  <c r="Q33" i="15"/>
  <c r="Q40" i="15"/>
  <c r="Q36" i="15"/>
  <c r="Q32" i="15"/>
  <c r="L16" i="11"/>
  <c r="L36" i="15"/>
  <c r="P37" i="15"/>
  <c r="M37" i="15"/>
  <c r="T21" i="11" l="1"/>
  <c r="T17" i="11"/>
  <c r="T17" i="15"/>
  <c r="T21" i="15"/>
  <c r="T25" i="15"/>
  <c r="T22" i="11"/>
  <c r="T18" i="15"/>
  <c r="T22" i="15"/>
  <c r="T26" i="15"/>
  <c r="T19" i="11"/>
  <c r="T23" i="11"/>
  <c r="T19" i="15"/>
  <c r="T23" i="15"/>
  <c r="T27" i="15"/>
  <c r="T15" i="15"/>
  <c r="T20" i="11"/>
  <c r="T18" i="11"/>
  <c r="T16" i="15"/>
  <c r="T20" i="15"/>
  <c r="T24" i="15"/>
  <c r="T28" i="15"/>
  <c r="L35" i="15"/>
  <c r="L37" i="15"/>
  <c r="L30" i="15"/>
  <c r="L40" i="15"/>
  <c r="L42" i="15"/>
  <c r="Q38" i="15"/>
  <c r="J18" i="11"/>
  <c r="J17" i="11"/>
  <c r="J16" i="15"/>
  <c r="J20" i="15"/>
  <c r="J24" i="15"/>
  <c r="J28" i="15"/>
  <c r="J22" i="11"/>
  <c r="J19" i="11"/>
  <c r="J17" i="15"/>
  <c r="J21" i="15"/>
  <c r="J25" i="15"/>
  <c r="J15" i="15"/>
  <c r="J20" i="11"/>
  <c r="J18" i="15"/>
  <c r="J22" i="15"/>
  <c r="J26" i="15"/>
  <c r="J23" i="15"/>
  <c r="J21" i="11"/>
  <c r="J19" i="15"/>
  <c r="J27" i="15"/>
  <c r="J23" i="11"/>
  <c r="Q20" i="12"/>
  <c r="Q24" i="11"/>
  <c r="Q20" i="13"/>
  <c r="K42" i="15"/>
  <c r="K14" i="15"/>
  <c r="K36" i="15" s="1"/>
  <c r="K30" i="15"/>
  <c r="R16" i="11"/>
  <c r="S20" i="11"/>
  <c r="S22" i="11"/>
  <c r="S18" i="11"/>
  <c r="S28" i="15"/>
  <c r="S24" i="15"/>
  <c r="S20" i="15"/>
  <c r="S16" i="15"/>
  <c r="S27" i="15"/>
  <c r="S23" i="15"/>
  <c r="S19" i="15"/>
  <c r="S15" i="15"/>
  <c r="S19" i="11"/>
  <c r="S21" i="11"/>
  <c r="S23" i="11"/>
  <c r="S17" i="11"/>
  <c r="S26" i="15"/>
  <c r="S22" i="15"/>
  <c r="S18" i="15"/>
  <c r="S17" i="15"/>
  <c r="S25" i="15"/>
  <c r="S21" i="15"/>
  <c r="L34" i="15"/>
  <c r="Q42" i="15"/>
  <c r="Q31" i="15"/>
  <c r="K20" i="12"/>
  <c r="K20" i="13"/>
  <c r="K24" i="11"/>
  <c r="K40" i="15"/>
  <c r="K32" i="15"/>
  <c r="K43" i="15"/>
  <c r="K35" i="15"/>
  <c r="L43" i="15"/>
  <c r="L24" i="11"/>
  <c r="L20" i="12"/>
  <c r="L20" i="13"/>
  <c r="L32" i="15"/>
  <c r="L33" i="15"/>
  <c r="K41" i="15"/>
  <c r="K33" i="15"/>
  <c r="R14" i="15"/>
  <c r="R34" i="15" s="1"/>
  <c r="L38" i="15"/>
  <c r="Q30" i="15"/>
  <c r="T14" i="15" l="1"/>
  <c r="T37" i="15" s="1"/>
  <c r="T30" i="15"/>
  <c r="T33" i="15"/>
  <c r="T39" i="15"/>
  <c r="T36" i="15"/>
  <c r="A22" i="11"/>
  <c r="T42" i="15"/>
  <c r="T16" i="11"/>
  <c r="T34" i="15"/>
  <c r="R37" i="15"/>
  <c r="K38" i="15"/>
  <c r="T43" i="15"/>
  <c r="T38" i="15"/>
  <c r="T40" i="15"/>
  <c r="K39" i="15"/>
  <c r="A16" i="15"/>
  <c r="R42" i="15"/>
  <c r="R20" i="13"/>
  <c r="R24" i="11"/>
  <c r="R20" i="12"/>
  <c r="R39" i="15"/>
  <c r="R36" i="15"/>
  <c r="A18" i="15"/>
  <c r="A21" i="15"/>
  <c r="A28" i="15"/>
  <c r="J16" i="11"/>
  <c r="A17" i="11"/>
  <c r="R40" i="15"/>
  <c r="K37" i="15"/>
  <c r="R32" i="15"/>
  <c r="R35" i="15"/>
  <c r="S16" i="11"/>
  <c r="S14" i="15"/>
  <c r="S41" i="15" s="1"/>
  <c r="R41" i="15"/>
  <c r="K34" i="15"/>
  <c r="K31" i="15"/>
  <c r="A23" i="11"/>
  <c r="A23" i="15"/>
  <c r="A17" i="15"/>
  <c r="A24" i="15"/>
  <c r="S38" i="15"/>
  <c r="R31" i="15"/>
  <c r="R33" i="15"/>
  <c r="A19" i="15"/>
  <c r="A22" i="15"/>
  <c r="A25" i="15"/>
  <c r="R30" i="15"/>
  <c r="R38" i="15"/>
  <c r="R43" i="15"/>
  <c r="S34" i="15"/>
  <c r="A27" i="15"/>
  <c r="A26" i="15"/>
  <c r="A15" i="15"/>
  <c r="J14" i="15"/>
  <c r="J42" i="15" s="1"/>
  <c r="A20" i="15"/>
  <c r="J30" i="15" l="1"/>
  <c r="J41" i="15"/>
  <c r="J40" i="15"/>
  <c r="T24" i="11"/>
  <c r="T20" i="13"/>
  <c r="T20" i="12"/>
  <c r="J38" i="15"/>
  <c r="J35" i="15"/>
  <c r="T41" i="15"/>
  <c r="T31" i="15"/>
  <c r="T32" i="15"/>
  <c r="T35" i="15"/>
  <c r="S42" i="15"/>
  <c r="A14" i="15"/>
  <c r="S33" i="15"/>
  <c r="S37" i="15"/>
  <c r="S40" i="15"/>
  <c r="A42" i="15"/>
  <c r="A40" i="15"/>
  <c r="S36" i="15"/>
  <c r="S35" i="15"/>
  <c r="S39" i="15"/>
  <c r="S30" i="15"/>
  <c r="A30" i="15" s="1"/>
  <c r="J34" i="15"/>
  <c r="A34" i="15" s="1"/>
  <c r="J39" i="15"/>
  <c r="J20" i="13"/>
  <c r="J20" i="12"/>
  <c r="J24" i="11"/>
  <c r="A16" i="11"/>
  <c r="J36" i="15"/>
  <c r="S43" i="15"/>
  <c r="A38" i="15"/>
  <c r="A41" i="15"/>
  <c r="S24" i="11"/>
  <c r="S20" i="13"/>
  <c r="S20" i="12"/>
  <c r="J37" i="15"/>
  <c r="J32" i="15"/>
  <c r="S31" i="15"/>
  <c r="S32" i="15"/>
  <c r="J43" i="15"/>
  <c r="J33" i="15"/>
  <c r="J31" i="15"/>
  <c r="A31" i="15" s="1"/>
  <c r="A20" i="12" l="1"/>
  <c r="A33" i="15"/>
  <c r="A36" i="15"/>
  <c r="A37" i="15"/>
  <c r="A39" i="15"/>
  <c r="A35" i="15"/>
  <c r="A32" i="15"/>
  <c r="A20" i="13"/>
  <c r="A43" i="15"/>
  <c r="A24" i="11"/>
  <c r="A25" i="11"/>
</calcChain>
</file>

<file path=xl/comments1.xml><?xml version="1.0" encoding="utf-8"?>
<comments xmlns="http://schemas.openxmlformats.org/spreadsheetml/2006/main">
  <authors>
    <author>NiPe</author>
  </authors>
  <commentList>
    <comment ref="R14" authorId="0" shapeId="0">
      <text>
        <r>
          <rPr>
            <b/>
            <sz val="9"/>
            <color indexed="81"/>
            <rFont val="Tahoma"/>
            <family val="2"/>
            <charset val="238"/>
          </rPr>
          <t>NiPe:</t>
        </r>
        <r>
          <rPr>
            <sz val="9"/>
            <color indexed="81"/>
            <rFont val="Tahoma"/>
            <family val="2"/>
            <charset val="238"/>
          </rPr>
          <t xml:space="preserve">
Původně uvedená hodnota 5 409 766 aktualizována 25.3.2021 dle momentálních údajů ČSÚ na 5 409 665.
Zdroj: https://vdb.czso.cz/vdbvo2/faces/cs/index.jsf?page=vystup-objekt&amp;pvo=NUC02-S1az3&amp;z=T&amp;f=TABULKA&amp;skupId=486&amp;katalog=30832&amp;pvo=NUC02-S1az3&amp;str=v64</t>
        </r>
      </text>
    </comment>
    <comment ref="S14" authorId="0" shapeId="0">
      <text>
        <r>
          <rPr>
            <b/>
            <sz val="9"/>
            <color indexed="81"/>
            <rFont val="Tahoma"/>
            <family val="2"/>
            <charset val="238"/>
          </rPr>
          <t>NiPe:</t>
        </r>
        <r>
          <rPr>
            <sz val="9"/>
            <color indexed="81"/>
            <rFont val="Tahoma"/>
            <family val="2"/>
            <charset val="238"/>
          </rPr>
          <t xml:space="preserve">
Původně uvedená hodnota 5 748 668 aktualizována 25.3.2021 dle momentálních údajů ČSÚ na 5 748 805.
Zdroj: https://vdb.czso.cz/vdbvo2/faces/cs/index.jsf?page=vystup-objekt&amp;pvo=NUC02-S1az3&amp;z=T&amp;f=TABULKA&amp;skupId=486&amp;katalog=30832&amp;pvo=NUC02-S1az3&amp;str=v64</t>
        </r>
      </text>
    </comment>
    <comment ref="T14" authorId="0" shapeId="0">
      <text>
        <r>
          <rPr>
            <b/>
            <sz val="9"/>
            <color indexed="81"/>
            <rFont val="Tahoma"/>
            <family val="2"/>
            <charset val="238"/>
          </rPr>
          <t>NiPe:</t>
        </r>
        <r>
          <rPr>
            <sz val="9"/>
            <color indexed="81"/>
            <rFont val="Tahoma"/>
            <family val="2"/>
            <charset val="238"/>
          </rPr>
          <t xml:space="preserve">
K datu 25.3.2021 se jedná o odhad podle součtu čtvrtletních hodnot.
Zdroj: https://vdb.czso.cz/vdbvo2/faces/cs/index.jsf?page=vystup-objekt&amp;pvo=NUC02-S1az3&amp;z=T&amp;f=TABULKA&amp;skupId=486&amp;katalog=30832&amp;pvo=NUC02-S1az3&amp;str=v64</t>
        </r>
      </text>
    </comment>
  </commentList>
</comments>
</file>

<file path=xl/comments2.xml><?xml version="1.0" encoding="utf-8"?>
<comments xmlns="http://schemas.openxmlformats.org/spreadsheetml/2006/main">
  <authors>
    <author>NiPe</author>
  </authors>
  <commentList>
    <comment ref="Q14" authorId="0" shapeId="0">
      <text>
        <r>
          <rPr>
            <b/>
            <sz val="9"/>
            <color indexed="81"/>
            <rFont val="Tahoma"/>
            <family val="2"/>
            <charset val="238"/>
          </rPr>
          <t>NiPe:
V řádku 14 jde o HDP ve stálých cenách roku 2015.</t>
        </r>
        <r>
          <rPr>
            <sz val="9"/>
            <color indexed="81"/>
            <rFont val="Tahoma"/>
            <family val="2"/>
            <charset val="238"/>
          </rPr>
          <t xml:space="preserve">
Zdroj:
https://vdb.czso.cz/vdbvo2/faces/cs/index.jsf?page=vystup-objekt&amp;pvo=NUC02-S1az3&amp;z=T&amp;f=TABULKA&amp;skupId=486&amp;katalog=30832&amp;pvo=NUC02-S1az3&amp;str=v65
Pokud by měl být uplatněn HDP ve stálých cenách roku 2010 (s ohledem na pozn. č. 4 pod tabulkou), pak zdroj by byl zde:
https://vdb.czso.cz/vdbvo2/faces/cs/index.jsf?page=vystup-objekt&amp;pvo=NUC02-S1az3&amp;z=T&amp;f=TABULKA&amp;skupId=486&amp;katalog=30832&amp;pvo=NUC02-S1az3&amp;str=v168</t>
        </r>
      </text>
    </comment>
    <comment ref="R14" authorId="0" shapeId="0">
      <text>
        <r>
          <rPr>
            <b/>
            <sz val="9"/>
            <color indexed="81"/>
            <rFont val="Tahoma"/>
            <family val="2"/>
            <charset val="238"/>
          </rPr>
          <t>NiPe:</t>
        </r>
        <r>
          <rPr>
            <sz val="9"/>
            <color indexed="81"/>
            <rFont val="Tahoma"/>
            <family val="2"/>
            <charset val="238"/>
          </rPr>
          <t xml:space="preserve">
Původně uvedená hodnota 5 146 556 aktualizována 25.3.2021 dle momentálních údajů ČSÚ na 5 147 421.
Zdroj: https://vdb.czso.cz/vdbvo2/faces/cs/index.jsf?page=vystup-objekt&amp;pvo=NUC02-S1az3&amp;z=T&amp;f=TABULKA&amp;skupId=486&amp;katalog=30832&amp;pvo=NUC02-S1az3&amp;str=v65</t>
        </r>
      </text>
    </comment>
    <comment ref="S14" authorId="0" shapeId="0">
      <text>
        <r>
          <rPr>
            <b/>
            <sz val="9"/>
            <color indexed="81"/>
            <rFont val="Tahoma"/>
            <family val="2"/>
            <charset val="238"/>
          </rPr>
          <t>NiPe:</t>
        </r>
        <r>
          <rPr>
            <sz val="9"/>
            <color indexed="81"/>
            <rFont val="Tahoma"/>
            <family val="2"/>
            <charset val="238"/>
          </rPr>
          <t xml:space="preserve">
Původně uvedená hodnota 5 266 744 aktualizována 25.3.2021 dle momentálních údajů ČSÚ na 5 266 512.
Zdroj: https://vdb.czso.cz/vdbvo2/faces/cs/index.jsf?page=vystup-objekt&amp;pvo=NUC02-S1az3&amp;z=T&amp;f=TABULKA&amp;skupId=486&amp;katalog=30832&amp;pvo=NUC02-S1az3&amp;str=v65</t>
        </r>
      </text>
    </comment>
    <comment ref="T14" authorId="0" shapeId="0">
      <text>
        <r>
          <rPr>
            <b/>
            <sz val="9"/>
            <color indexed="81"/>
            <rFont val="Tahoma"/>
            <family val="2"/>
            <charset val="238"/>
          </rPr>
          <t>NiPe:</t>
        </r>
        <r>
          <rPr>
            <sz val="9"/>
            <color indexed="81"/>
            <rFont val="Tahoma"/>
            <family val="2"/>
            <charset val="238"/>
          </rPr>
          <t xml:space="preserve">
K datu 25.3.2021 se jedná o odhad podle součtu čtvrtletních hodnot.
Zdroj:
https://vdb.czso.cz/vdbvo2/faces/cs/index.jsf?page=vystup-objekt&amp;pvo=NUC02-S1az3&amp;z=T&amp;f=TABULKA&amp;skupId=486&amp;katalog=30832&amp;pvo=NUC02-S1az3&amp;str=v65</t>
        </r>
      </text>
    </comment>
    <comment ref="Q26" authorId="0" shapeId="0">
      <text>
        <r>
          <rPr>
            <b/>
            <sz val="9"/>
            <color indexed="81"/>
            <rFont val="Tahoma"/>
            <charset val="1"/>
          </rPr>
          <t>NiPe:</t>
        </r>
        <r>
          <rPr>
            <sz val="9"/>
            <color indexed="81"/>
            <rFont val="Tahoma"/>
            <charset val="1"/>
          </rPr>
          <t xml:space="preserve">
Do roku 2017 podle klasifikace COICOP - míra inflace.
Zdroj:
https://vdb.czso.cz/vdbvo2/faces/cs/index.jsf?page=vystup-objekt&amp;z=T&amp;f=TABULKA&amp;skupId=43&amp;katalog=31779&amp;&amp;pvo=CEN08C&amp;&amp;evo=v2300_!_CEN-SPO-BAZIC2005-R2_1&amp;str=v514
</t>
        </r>
      </text>
    </comment>
    <comment ref="T26" authorId="0" shapeId="0">
      <text>
        <r>
          <rPr>
            <b/>
            <sz val="9"/>
            <color indexed="81"/>
            <rFont val="Tahoma"/>
            <family val="2"/>
            <charset val="238"/>
          </rPr>
          <t>NiPe:</t>
        </r>
        <r>
          <rPr>
            <sz val="9"/>
            <color indexed="81"/>
            <rFont val="Tahoma"/>
            <family val="2"/>
            <charset val="238"/>
          </rPr>
          <t xml:space="preserve">
Od roku 2018 včetně klasifikace ECOICOP - míra inflace.
Zdroj:
https://vdb.czso.cz/vdbvo2/faces/cs/index.jsf?page=vystup-objekt&amp;pvo=CEN08C3&amp;z=T&amp;f=TABULKA&amp;skupId=2218&amp;katalog=31779&amp;pvo=CEN08C3</t>
        </r>
      </text>
    </comment>
  </commentList>
</comments>
</file>

<file path=xl/comments3.xml><?xml version="1.0" encoding="utf-8"?>
<comments xmlns="http://schemas.openxmlformats.org/spreadsheetml/2006/main">
  <authors>
    <author>NiPe</author>
  </authors>
  <commentList>
    <comment ref="T14" authorId="0" shapeId="0">
      <text>
        <r>
          <rPr>
            <b/>
            <sz val="9"/>
            <color indexed="81"/>
            <rFont val="Tahoma"/>
            <family val="2"/>
            <charset val="238"/>
          </rPr>
          <t>NiPe:</t>
        </r>
        <r>
          <rPr>
            <sz val="9"/>
            <color indexed="81"/>
            <rFont val="Tahoma"/>
            <family val="2"/>
            <charset val="238"/>
          </rPr>
          <t xml:space="preserve">
Zdroj:
https://vdb.czso.cz/vdbvo2/faces/index.jsf?page=vystup-objekt&amp;pvo=DEMD130062-1-4&amp;z=T&amp;f=TABULKA&amp;katalog=30845&amp;c=v3~11__RP2020QP4&amp;&amp;str=v4</t>
        </r>
      </text>
    </comment>
  </commentList>
</comments>
</file>

<file path=xl/comments4.xml><?xml version="1.0" encoding="utf-8"?>
<comments xmlns="http://schemas.openxmlformats.org/spreadsheetml/2006/main">
  <authors>
    <author>NiPe</author>
  </authors>
  <commentList>
    <comment ref="S1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NiPe:
</t>
        </r>
        <r>
          <rPr>
            <sz val="9"/>
            <color indexed="81"/>
            <rFont val="Tahoma"/>
            <family val="2"/>
            <charset val="238"/>
          </rPr>
          <t>Původně uvedená hodnota 5 415,4 aktualizována 25.3.2021 dle momentálních údajů ČSÚ na 5 412,2.
Zdroj: 
https://vdb.czso.cz/vdbvo2/faces/cs/index.jsf?page=vystup-objekt-vyhledavani&amp;bkvt=ZWtvbm9taWNreSBha3Rpdm7DrQ..&amp;pvo=ZAM01-A&amp;vyhltext=ekonomicky%2Baktivn%25C3%25AD&amp;z=T&amp;f=TABULKA&amp;katalog=all&amp;str=v178&amp;c=v3~8__RP2019</t>
        </r>
      </text>
    </comment>
    <comment ref="T14" authorId="0" shapeId="0">
      <text>
        <r>
          <rPr>
            <b/>
            <sz val="9"/>
            <color indexed="81"/>
            <rFont val="Tahoma"/>
            <family val="2"/>
            <charset val="238"/>
          </rPr>
          <t>NiPe:</t>
        </r>
        <r>
          <rPr>
            <sz val="9"/>
            <color indexed="81"/>
            <rFont val="Tahoma"/>
            <family val="2"/>
            <charset val="238"/>
          </rPr>
          <t xml:space="preserve">
Pozor, údaj není kompletní; vychází z úrovně 3. Q 2020. Údaj za celý rok 2020 není k 25.3.2021 ještě dostupný.
Zdroj:
https://vdb.czso.cz/vdbvo2/faces/cs/index.jsf?page=vystup-objekt-vyhledavani&amp;bkvt=ZWtvbm9taWNreSBha3Rpdm7DrQ..&amp;pvo=ZAM01-A&amp;vyhltext=ekonomicky%2Baktivn%25C3%25AD&amp;z=T&amp;f=TABULKA&amp;katalog=all&amp;str=v178&amp;c=v3~6__RP2020QP3</t>
        </r>
      </text>
    </comment>
  </commentList>
</comments>
</file>

<file path=xl/sharedStrings.xml><?xml version="1.0" encoding="utf-8"?>
<sst xmlns="http://schemas.openxmlformats.org/spreadsheetml/2006/main" count="665" uniqueCount="330">
  <si>
    <t>Tabulka 1</t>
  </si>
  <si>
    <t>Tabulka 2</t>
  </si>
  <si>
    <t>Tabulka 3</t>
  </si>
  <si>
    <t>Tabulka 4</t>
  </si>
  <si>
    <t>Tabulka 5</t>
  </si>
  <si>
    <t>Tabulka 6</t>
  </si>
  <si>
    <t>Tabulka 7</t>
  </si>
  <si>
    <t xml:space="preserve">   </t>
  </si>
  <si>
    <t>Zdroje dat jsou uvedeny v zápatí jednotlivých tabulek</t>
  </si>
  <si>
    <t>Předškolní vzdělávání</t>
  </si>
  <si>
    <t>Základní umělecké školy</t>
  </si>
  <si>
    <t>Střední vzdělávání</t>
  </si>
  <si>
    <t>A. Souhrnné informace</t>
  </si>
  <si>
    <t>v mil. Kč</t>
  </si>
  <si>
    <t>Hrubý domácí produkt v běžných cenách</t>
  </si>
  <si>
    <t xml:space="preserve">x </t>
  </si>
  <si>
    <t>1)</t>
  </si>
  <si>
    <t>2)</t>
  </si>
  <si>
    <t>3)</t>
  </si>
  <si>
    <t>Střední stav obyvatelstva (v tis.)</t>
  </si>
  <si>
    <t>V běžných cenách</t>
  </si>
  <si>
    <t>HDP v Kč na jednoho obyvatele</t>
  </si>
  <si>
    <t>HDP a výdaje na školství na jednoho ekonomicky aktivního obyvatele</t>
  </si>
  <si>
    <t xml:space="preserve">2010
</t>
  </si>
  <si>
    <t>Roční průměr ekonomicky aktivního obyvatelstva (v tis.)</t>
  </si>
  <si>
    <t>HDP na 1 ekonomicky aktivního obyvatele</t>
  </si>
  <si>
    <t>2010</t>
  </si>
  <si>
    <t>v tom</t>
  </si>
  <si>
    <t>základní umělecké školy</t>
  </si>
  <si>
    <t>z toho</t>
  </si>
  <si>
    <t>Základní vzdělávání</t>
  </si>
  <si>
    <t>4)</t>
  </si>
  <si>
    <t>5)</t>
  </si>
  <si>
    <t>6)</t>
  </si>
  <si>
    <r>
      <t>z toho mateřské školy</t>
    </r>
    <r>
      <rPr>
        <vertAlign val="superscript"/>
        <sz val="10"/>
        <rFont val="Arial Narrow"/>
        <family val="2"/>
        <charset val="238"/>
      </rPr>
      <t>2)</t>
    </r>
  </si>
  <si>
    <r>
      <t xml:space="preserve"> z toho základní školy, včetně školních družin a klubů</t>
    </r>
    <r>
      <rPr>
        <vertAlign val="superscript"/>
        <sz val="10"/>
        <rFont val="Arial Narrow"/>
        <family val="2"/>
        <charset val="238"/>
      </rPr>
      <t>2)</t>
    </r>
  </si>
  <si>
    <r>
      <t>Vysoké školy</t>
    </r>
    <r>
      <rPr>
        <vertAlign val="superscript"/>
        <sz val="10"/>
        <rFont val="Arial Narrow"/>
        <family val="2"/>
        <charset val="238"/>
      </rPr>
      <t>3)</t>
    </r>
  </si>
  <si>
    <r>
      <t>Státní správa</t>
    </r>
    <r>
      <rPr>
        <vertAlign val="superscript"/>
        <sz val="10"/>
        <rFont val="Arial Narrow"/>
        <family val="2"/>
        <charset val="238"/>
      </rPr>
      <t>4)</t>
    </r>
  </si>
  <si>
    <r>
      <t>Ostatní výdaje</t>
    </r>
    <r>
      <rPr>
        <vertAlign val="superscript"/>
        <sz val="10"/>
        <rFont val="Arial Narrow"/>
        <family val="2"/>
        <charset val="238"/>
      </rPr>
      <t>5)</t>
    </r>
  </si>
  <si>
    <r>
      <t>gymnázia, včetně sportovních škol</t>
    </r>
    <r>
      <rPr>
        <vertAlign val="superscript"/>
        <sz val="10"/>
        <rFont val="Arial Narrow"/>
        <family val="2"/>
        <charset val="238"/>
      </rPr>
      <t>2)</t>
    </r>
  </si>
  <si>
    <r>
      <t>střední odborné školy a konzervatoře, včetně VOŠ</t>
    </r>
    <r>
      <rPr>
        <vertAlign val="superscript"/>
        <sz val="10"/>
        <rFont val="Arial Narrow"/>
        <family val="2"/>
        <charset val="238"/>
      </rPr>
      <t>2)</t>
    </r>
  </si>
  <si>
    <r>
      <t>střední odborná učiliště, učiliště, SPV</t>
    </r>
    <r>
      <rPr>
        <vertAlign val="superscript"/>
        <sz val="10"/>
        <rFont val="Arial Narrow"/>
        <family val="2"/>
        <charset val="238"/>
      </rPr>
      <t>2)</t>
    </r>
  </si>
  <si>
    <t>v tis. Kč</t>
  </si>
  <si>
    <t>Tab. A1:</t>
  </si>
  <si>
    <t>Tab. A2:</t>
  </si>
  <si>
    <t>Tab. A3:</t>
  </si>
  <si>
    <t>Tab. A4:</t>
  </si>
  <si>
    <t>Tab. A5:</t>
  </si>
  <si>
    <t>Tab. A6:</t>
  </si>
  <si>
    <t>pro CD</t>
  </si>
  <si>
    <t>konst</t>
  </si>
  <si>
    <t>13x12</t>
  </si>
  <si>
    <t>Veřejné výdaje na školství v běžných cenách, jejich podíl na HDP v letech 2001 až 2012</t>
  </si>
  <si>
    <t>Řádky pro</t>
  </si>
  <si>
    <t>ročenku PaM</t>
  </si>
  <si>
    <t xml:space="preserve">2011
</t>
  </si>
  <si>
    <t xml:space="preserve">2012
</t>
  </si>
  <si>
    <t>OK</t>
  </si>
  <si>
    <t>stop</t>
  </si>
  <si>
    <t>10x12</t>
  </si>
  <si>
    <t>Veřejné výdaje na školství ve stálých cenách roku 2005, jejich podíl na HDP v letech 2001 až 2012</t>
  </si>
  <si>
    <t>1x12</t>
  </si>
  <si>
    <t>2011</t>
  </si>
  <si>
    <t>15x12</t>
  </si>
  <si>
    <t>2012</t>
  </si>
  <si>
    <t>Paragraf</t>
  </si>
  <si>
    <t>Název</t>
  </si>
  <si>
    <t>Kapitola 333-MŠMT</t>
  </si>
  <si>
    <t>Transfery z kapitoly
333-MŠMT</t>
  </si>
  <si>
    <t>Celkem</t>
  </si>
  <si>
    <t>% z cel. výdajů</t>
  </si>
  <si>
    <t>SKUPINA 3 – služby pro obyvatelstvo</t>
  </si>
  <si>
    <t xml:space="preserve">31–32 – vzdělávání </t>
  </si>
  <si>
    <t>3111</t>
  </si>
  <si>
    <t xml:space="preserve">předškolní zařízení </t>
  </si>
  <si>
    <t>3112</t>
  </si>
  <si>
    <t>speciální předškolní zařízení</t>
  </si>
  <si>
    <t>3113</t>
  </si>
  <si>
    <t>základní školy</t>
  </si>
  <si>
    <t>3114</t>
  </si>
  <si>
    <t>speciální základní školy</t>
  </si>
  <si>
    <t>první stupeň základních škol</t>
  </si>
  <si>
    <t>druhý stupeň základních škol</t>
  </si>
  <si>
    <t>3119</t>
  </si>
  <si>
    <t>ostatní záležitosti předškolní výchovy a základního vzdělávání</t>
  </si>
  <si>
    <t>3121</t>
  </si>
  <si>
    <t>gymnázia</t>
  </si>
  <si>
    <t>3122</t>
  </si>
  <si>
    <t>střední odborné školy</t>
  </si>
  <si>
    <t>3123</t>
  </si>
  <si>
    <t>střední odborná učiliště a učiliště</t>
  </si>
  <si>
    <t>3124</t>
  </si>
  <si>
    <t>speciální střední školy</t>
  </si>
  <si>
    <t>3125</t>
  </si>
  <si>
    <t>střediska praktického vyučování a školní hospodářství</t>
  </si>
  <si>
    <t>3126</t>
  </si>
  <si>
    <t>konzervatoře</t>
  </si>
  <si>
    <t>3128</t>
  </si>
  <si>
    <t>sportovní školy – gymnázia</t>
  </si>
  <si>
    <t>3129</t>
  </si>
  <si>
    <t xml:space="preserve">ostatní zařízení středního vzdělávání </t>
  </si>
  <si>
    <t>3131</t>
  </si>
  <si>
    <t>výchovné ústavy a dětské domovy se školou</t>
  </si>
  <si>
    <t>3132</t>
  </si>
  <si>
    <t>diagnostické ústavy</t>
  </si>
  <si>
    <t>3139</t>
  </si>
  <si>
    <t>ostatní školská zařízení pro výkon ústavní a ochranné výchovy</t>
  </si>
  <si>
    <t>3141</t>
  </si>
  <si>
    <t>školní stravování při předškolním a základním vzdělávání</t>
  </si>
  <si>
    <t>3142</t>
  </si>
  <si>
    <t>ostatní školní stravování</t>
  </si>
  <si>
    <t>3143</t>
  </si>
  <si>
    <t>školní družiny a kluby</t>
  </si>
  <si>
    <t>3144</t>
  </si>
  <si>
    <t>školy v přírodě</t>
  </si>
  <si>
    <t>3145</t>
  </si>
  <si>
    <t>internáty</t>
  </si>
  <si>
    <t>3146</t>
  </si>
  <si>
    <t>zařízení výchovného poradenství a preventivně výchovné péče</t>
  </si>
  <si>
    <t>3147</t>
  </si>
  <si>
    <t>domovy mládeže</t>
  </si>
  <si>
    <t>3149</t>
  </si>
  <si>
    <t>ostatní zařízení související s výchovou a vzděláváním mládeže</t>
  </si>
  <si>
    <t>3150</t>
  </si>
  <si>
    <t>vyšší odborné školy</t>
  </si>
  <si>
    <t>3211</t>
  </si>
  <si>
    <t>činnost vysokých škol</t>
  </si>
  <si>
    <t>3212</t>
  </si>
  <si>
    <t>výzkum a vývoj na vysokých školách</t>
  </si>
  <si>
    <t>bakalářské studium</t>
  </si>
  <si>
    <t>magisterské a doktorské studium</t>
  </si>
  <si>
    <t>3221</t>
  </si>
  <si>
    <t>vysokoškolské koleje a menzy</t>
  </si>
  <si>
    <t>3229</t>
  </si>
  <si>
    <t>ostatní zařízení související s vysokoškolským vzděláváním</t>
  </si>
  <si>
    <t>3231</t>
  </si>
  <si>
    <t>3239</t>
  </si>
  <si>
    <t>záležitosti zájmového studia jinde nezařazené</t>
  </si>
  <si>
    <t>3261</t>
  </si>
  <si>
    <t>činnost ústředního orgánu státní správy ve vzdělávání</t>
  </si>
  <si>
    <t>3262</t>
  </si>
  <si>
    <t>činnost ostatních orgánů státní správy ve vzdělávání</t>
  </si>
  <si>
    <t>3269</t>
  </si>
  <si>
    <t>ostatní správa ve vzdělávání jinde nezařazená</t>
  </si>
  <si>
    <t>3280</t>
  </si>
  <si>
    <t>výzkum školství a vzdělávání</t>
  </si>
  <si>
    <t>3291</t>
  </si>
  <si>
    <t xml:space="preserve">mezinárodní spolupráce ve vzdělávání </t>
  </si>
  <si>
    <t>vzdělávání národnostních menšin a multikulturní výchova</t>
  </si>
  <si>
    <t>vzdělávací akce k integraci Romů</t>
  </si>
  <si>
    <t>3299</t>
  </si>
  <si>
    <t xml:space="preserve">ostatní záležitosti vzdělávání </t>
  </si>
  <si>
    <t>33 – kultura, církve a sdělovací prostředky</t>
  </si>
  <si>
    <t>3314</t>
  </si>
  <si>
    <t>činnosti knihovnické</t>
  </si>
  <si>
    <t>3315</t>
  </si>
  <si>
    <t>činnosti muzeí a galerií</t>
  </si>
  <si>
    <t>34 – tělovýchova a zájmová činnost</t>
  </si>
  <si>
    <t>3411</t>
  </si>
  <si>
    <t>státní sportovní reprezentace</t>
  </si>
  <si>
    <t>3419</t>
  </si>
  <si>
    <t>ostatní tělovýchovná činnost</t>
  </si>
  <si>
    <t>3421</t>
  </si>
  <si>
    <t>využití volného času dětí a mládeže</t>
  </si>
  <si>
    <t>35 – zdravotnictví</t>
  </si>
  <si>
    <t>3541</t>
  </si>
  <si>
    <t>prevence před drogami, alkoholem, nikotinem a jinými návykovými látkami</t>
  </si>
  <si>
    <t>37 – ochrana životního prostředí</t>
  </si>
  <si>
    <t>3745</t>
  </si>
  <si>
    <t>péče o veřejnou zeleň a vzhled obcí</t>
  </si>
  <si>
    <t>38 – výzkum a vývoj odvětvově nespecifikovaný</t>
  </si>
  <si>
    <t>3809</t>
  </si>
  <si>
    <t>ostatní  výzkum a vývoj odvětvově nespecifikovaný</t>
  </si>
  <si>
    <t>SKUPINA 4 – sociální věci a politika zaměstnanosti</t>
  </si>
  <si>
    <t>43 – sociální péče a pomoc a společné činnosti v sociálním zabezpečení a politice zaměstnanosti</t>
  </si>
  <si>
    <t>4313</t>
  </si>
  <si>
    <t>soc. ústavy pro zdr. postiž. mládež včetně diag. ústavů</t>
  </si>
  <si>
    <t>4322</t>
  </si>
  <si>
    <t>ústavy péče pro mládež (dětské domovy)</t>
  </si>
  <si>
    <t>SKUPINA 5 – bezpečnost státu a právní ochrana</t>
  </si>
  <si>
    <t>52 – civilní připravenost na krizové stavy</t>
  </si>
  <si>
    <t>5299</t>
  </si>
  <si>
    <t>ostatní záležitosti civilní připravenosti na krizové stavy</t>
  </si>
  <si>
    <t>53 – bezpečnost a veřejný pořádek</t>
  </si>
  <si>
    <t>5399</t>
  </si>
  <si>
    <t>ostatní záležitosti bezpečnosti, veřejného pořádku</t>
  </si>
  <si>
    <t>SKUPINA 6 – všeobecná veřejná správa a služby</t>
  </si>
  <si>
    <t>62 – jiné veřejné služby a činnosti</t>
  </si>
  <si>
    <t>6221</t>
  </si>
  <si>
    <t>humanitární zahraniční pomoc</t>
  </si>
  <si>
    <t>6222</t>
  </si>
  <si>
    <t>rozvojová zahraniční pomoc</t>
  </si>
  <si>
    <t>Celkem výdaje</t>
  </si>
  <si>
    <t>Obrana</t>
  </si>
  <si>
    <t>Až budou data zakutalizovat</t>
  </si>
  <si>
    <t>KOMENTÁŘE K TABULKÁM V SEŠITU - texty delší než 255 znaků zkraťte, nebo rozdělte do 2 řádků.</t>
  </si>
  <si>
    <t xml:space="preserve">   21.5.2004 12:51:11</t>
  </si>
  <si>
    <t>Počet znaků</t>
  </si>
  <si>
    <t xml:space="preserve">   Použití komentářů</t>
  </si>
  <si>
    <t xml:space="preserve">   A5   A6</t>
  </si>
  <si>
    <t xml:space="preserve">   A1   A2</t>
  </si>
  <si>
    <t xml:space="preserve">   A7</t>
  </si>
  <si>
    <t>Varianta</t>
  </si>
  <si>
    <t>Údaje ke sběru dat</t>
  </si>
  <si>
    <t>Rok</t>
  </si>
  <si>
    <t>Zdroj dat</t>
  </si>
  <si>
    <t>Kapitola</t>
  </si>
  <si>
    <t xml:space="preserve">   Použití zdrojů</t>
  </si>
  <si>
    <t xml:space="preserve">31. 12. </t>
  </si>
  <si>
    <t>Státní závěrečný účet ČR, Závěrečný účet – kapitola 333-MŠMT, 700-Obce a DSO; KÚ, 380-OkÚ, MZe-329, 307-MO, ČSÚ</t>
  </si>
  <si>
    <t>A</t>
  </si>
  <si>
    <t>t</t>
  </si>
  <si>
    <t>Závěrečný účet – kapitola 333-MŠMT, 700-Obce a DSO; KÚ, 380-OkÚ, 307-MO, ČSÚ</t>
  </si>
  <si>
    <t>Ročenka</t>
  </si>
  <si>
    <t xml:space="preserve">   A3   A4</t>
  </si>
  <si>
    <t>Závěrečný účet – kapitola 333-MŠMT, 700-Obce a DSO; KÚ, 380-OkÚ, 307-MO, 329-MZe</t>
  </si>
  <si>
    <t>ekonom</t>
  </si>
  <si>
    <t>Závěrečný účet – kapitola 333-MŠMT</t>
  </si>
  <si>
    <r>
      <t>Kapitola 700-Obce a DSO; KÚ(vzdělávání)</t>
    </r>
    <r>
      <rPr>
        <b/>
        <vertAlign val="superscript"/>
        <sz val="10"/>
        <rFont val="Arial Narrow"/>
        <family val="2"/>
        <charset val="238"/>
      </rPr>
      <t>1)</t>
    </r>
  </si>
  <si>
    <t>odstr</t>
  </si>
  <si>
    <t>Struktura veřejných výdajů na školství v letech 2001 až 2012 ve stálých cenách roku 2005</t>
  </si>
  <si>
    <t>Struktura veřejných výdajů na školství v letech 2001 až 2012 v běžných cenách</t>
  </si>
  <si>
    <t>HDP a výdaje na školství na jednoho obyvatele v letech 2001 až 2012</t>
  </si>
  <si>
    <t>FUNKCE</t>
  </si>
  <si>
    <t xml:space="preserve">2013
</t>
  </si>
  <si>
    <t>2013</t>
  </si>
  <si>
    <t>2014</t>
  </si>
  <si>
    <t xml:space="preserve">2014
</t>
  </si>
  <si>
    <t xml:space="preserve">2015
</t>
  </si>
  <si>
    <t>2015</t>
  </si>
  <si>
    <t xml:space="preserve">2016
</t>
  </si>
  <si>
    <t>Ve stálých cenách roku 2015</t>
  </si>
  <si>
    <t>2016</t>
  </si>
  <si>
    <t>Index spotřebitelských cen (2015 = 100)</t>
  </si>
  <si>
    <t xml:space="preserve">2017
</t>
  </si>
  <si>
    <t>2017</t>
  </si>
  <si>
    <t xml:space="preserve">2018
</t>
  </si>
  <si>
    <t xml:space="preserve">v tom </t>
  </si>
  <si>
    <t>Veřejné výdaje na vzdělávání a školské služby v % HDP</t>
  </si>
  <si>
    <t>Veřejné výdaje na vzdělávání a školské služby ve stálých cenách</t>
  </si>
  <si>
    <t>Výdaje na vzdělávání a školské služby na jednoho obyvatele</t>
  </si>
  <si>
    <t>Výdaje na vzdělávání a školské služby na 1 ekon. aktivního obyvatele</t>
  </si>
  <si>
    <t>V procentech z veřejných výdajů na vzdělávání a školské služby</t>
  </si>
  <si>
    <t>Zdroj: monitor.statnipokladna.cz, ČSÚ</t>
  </si>
  <si>
    <t>2018</t>
  </si>
  <si>
    <t>Celkové výdaje na vzdělávání a školské služby - Oddíl 31 a 32 odvětvového třídění rozpočtové skladby po konsolidaci na úrovni územních rozpočtů a státního rozpočtu.</t>
  </si>
  <si>
    <t xml:space="preserve">Konsolidovány položky rozpočtové skladby: na úrovni územních rozpočtů - 5321, 5323, 5325, 5329, 5342, 5344, 5345, 5347, 5349, 5366, 5367, 5368, 5369, 5641, 5642, 5643, 5649, 6341, 6342, 6345, 6349, 6441, 6442, 6443, 6449; </t>
  </si>
  <si>
    <t>Konsolidovány položky rozpočtové skladby: na úrovni státního rozpočtu - 5321, 5323, 5329, 5342, 5345, 5346, 5349, 6341, 6342, 6343, 6344, 6345, 6349, 6361, 6362 a podseskupení položek 64xx.</t>
  </si>
  <si>
    <t>Veřejné výdaje na vzdělávání a školské služby v běžných cenách (konsolidované)</t>
  </si>
  <si>
    <t>CHECK!</t>
  </si>
  <si>
    <t>Stravování žáků MŠ, ZŠ a SŠ, VOŠ</t>
  </si>
  <si>
    <t>Školská zařízení pro výkon ústavní a ochranné výchovy</t>
  </si>
  <si>
    <t xml:space="preserve">   A1   A2   </t>
  </si>
  <si>
    <r>
      <t>předškolní vzdělávání</t>
    </r>
    <r>
      <rPr>
        <vertAlign val="superscript"/>
        <sz val="10"/>
        <rFont val="Arial Narrow"/>
        <family val="2"/>
        <charset val="238"/>
      </rPr>
      <t>1)</t>
    </r>
  </si>
  <si>
    <r>
      <t xml:space="preserve"> ze státního rozpočtu (nekonsolidované)</t>
    </r>
    <r>
      <rPr>
        <vertAlign val="superscript"/>
        <sz val="10"/>
        <rFont val="Arial Narrow"/>
        <family val="2"/>
        <charset val="238"/>
      </rPr>
      <t>1)</t>
    </r>
  </si>
  <si>
    <r>
      <t xml:space="preserve"> z územních rozpočtů (konsolidované)</t>
    </r>
    <r>
      <rPr>
        <vertAlign val="superscript"/>
        <sz val="10"/>
        <rFont val="Arial Narrow"/>
        <family val="2"/>
        <charset val="238"/>
      </rPr>
      <t>2)</t>
    </r>
  </si>
  <si>
    <r>
      <t xml:space="preserve"> konsolidace výdajů</t>
    </r>
    <r>
      <rPr>
        <vertAlign val="superscript"/>
        <sz val="10"/>
        <rFont val="Arial Narrow"/>
        <family val="2"/>
        <charset val="238"/>
      </rPr>
      <t>3)</t>
    </r>
  </si>
  <si>
    <r>
      <t>základní vzdělávání</t>
    </r>
    <r>
      <rPr>
        <vertAlign val="superscript"/>
        <sz val="10"/>
        <rFont val="Arial Narrow"/>
        <family val="2"/>
        <charset val="238"/>
      </rPr>
      <t>3)</t>
    </r>
  </si>
  <si>
    <r>
      <t>základní umělecké školy</t>
    </r>
    <r>
      <rPr>
        <vertAlign val="superscript"/>
        <sz val="10"/>
        <rFont val="Arial Narrow"/>
        <family val="2"/>
        <charset val="238"/>
      </rPr>
      <t>5)</t>
    </r>
  </si>
  <si>
    <r>
      <t>střední vzdělávání včetně konzervatoří a VOŠ</t>
    </r>
    <r>
      <rPr>
        <vertAlign val="superscript"/>
        <sz val="10"/>
        <rFont val="Arial Narrow"/>
        <family val="2"/>
        <charset val="238"/>
      </rPr>
      <t>6)</t>
    </r>
  </si>
  <si>
    <r>
      <t xml:space="preserve"> střední odborná učiliště, učiliště, SPV</t>
    </r>
    <r>
      <rPr>
        <vertAlign val="superscript"/>
        <sz val="10"/>
        <rFont val="Arial Narrow"/>
        <family val="2"/>
        <charset val="238"/>
      </rPr>
      <t>9)</t>
    </r>
  </si>
  <si>
    <r>
      <t>vysoké školy</t>
    </r>
    <r>
      <rPr>
        <vertAlign val="superscript"/>
        <sz val="10"/>
        <rFont val="Arial Narrow"/>
        <family val="2"/>
        <charset val="238"/>
      </rPr>
      <t>12)</t>
    </r>
  </si>
  <si>
    <r>
      <t>státní správa</t>
    </r>
    <r>
      <rPr>
        <vertAlign val="superscript"/>
        <sz val="10"/>
        <rFont val="Arial Narrow"/>
        <family val="2"/>
        <charset val="238"/>
      </rPr>
      <t>13)</t>
    </r>
  </si>
  <si>
    <r>
      <t>ostatní výdaje</t>
    </r>
    <r>
      <rPr>
        <vertAlign val="superscript"/>
        <sz val="10"/>
        <rFont val="Arial Narrow"/>
        <family val="2"/>
        <charset val="238"/>
      </rPr>
      <t>14)</t>
    </r>
  </si>
  <si>
    <t>z toho mateřské školy</t>
  </si>
  <si>
    <t xml:space="preserve"> z toho základní školy, včetně školních družin a klubů</t>
  </si>
  <si>
    <t xml:space="preserve"> gymnázia, včetně sportovních škol</t>
  </si>
  <si>
    <t xml:space="preserve"> střední odborné školy a konzervatoře, včetně VOŠ</t>
  </si>
  <si>
    <t xml:space="preserve"> střední odborná učiliště, učiliště, SPV</t>
  </si>
  <si>
    <t>Vysoké školy</t>
  </si>
  <si>
    <t>Státní správa</t>
  </si>
  <si>
    <t>Ostatní výdaje</t>
  </si>
  <si>
    <t>§ 3111</t>
  </si>
  <si>
    <t>§ 3111, 3112, 3115</t>
  </si>
  <si>
    <t>§ 3113, 3114, 3117, 3118, 3119, 3143</t>
  </si>
  <si>
    <t>§ 3113, 3117, 3118, 3143</t>
  </si>
  <si>
    <t>§ 3231</t>
  </si>
  <si>
    <t>§ 312x; 3150</t>
  </si>
  <si>
    <t>§ 3121, 3128</t>
  </si>
  <si>
    <t>§ 3122, 3124, 3126, 3127, 3150</t>
  </si>
  <si>
    <t>§ 3123, 3125</t>
  </si>
  <si>
    <t>§ 3141, 3142</t>
  </si>
  <si>
    <t>§ 313x</t>
  </si>
  <si>
    <t>§ 321x, 322x</t>
  </si>
  <si>
    <t>§ 326x</t>
  </si>
  <si>
    <t>§ 3144, 3145, 3146, 3147, 3148, 3149, 3232, 3233, 3239, 3280, 329x</t>
  </si>
  <si>
    <t>7)</t>
  </si>
  <si>
    <r>
      <t xml:space="preserve"> gymnázia, včetně sportovních škol</t>
    </r>
    <r>
      <rPr>
        <vertAlign val="superscript"/>
        <sz val="10"/>
        <rFont val="Arial Narrow"/>
        <family val="2"/>
        <charset val="238"/>
      </rPr>
      <t>7)</t>
    </r>
  </si>
  <si>
    <r>
      <t xml:space="preserve"> střední odborné školy a konzervatoře, včetně VOŠ</t>
    </r>
    <r>
      <rPr>
        <vertAlign val="superscript"/>
        <sz val="10"/>
        <rFont val="Arial Narrow"/>
        <family val="2"/>
        <charset val="238"/>
      </rPr>
      <t>8)</t>
    </r>
  </si>
  <si>
    <t>8)</t>
  </si>
  <si>
    <t>9)</t>
  </si>
  <si>
    <t>10)</t>
  </si>
  <si>
    <t>11)</t>
  </si>
  <si>
    <t>12)</t>
  </si>
  <si>
    <t>13)</t>
  </si>
  <si>
    <t>14)</t>
  </si>
  <si>
    <t>Zdroj: monitor.statnipokladna.cz</t>
  </si>
  <si>
    <t>Ministerstvo školství, mládeže a tělovýchovy</t>
  </si>
  <si>
    <t>Ministerstvo obrany</t>
  </si>
  <si>
    <t>Ministerstvo vnitra</t>
  </si>
  <si>
    <t>Ministerstvo financí  a Všeobecná pokladní správa</t>
  </si>
  <si>
    <t>Případné aktualizace údajů publikovaných ČSÚ                                  byly zpětně promítnuty i do předchozích období.</t>
  </si>
  <si>
    <t>Případné aktualizace údajů publikovaných ČSÚ                                                 byly zpětně promítnuty i do předchozích období.</t>
  </si>
  <si>
    <t xml:space="preserve">2019
</t>
  </si>
  <si>
    <t>2019</t>
  </si>
  <si>
    <t>15)</t>
  </si>
  <si>
    <t>Od ledna 2017 je nově zavedena časová řada bazických indexů se základem průměr roku 2015 = 100. Z této časové řady jsou počítány indexy k dalším základům (předchozí měsíc = 100, stejné období předchozího roku = 100 a index klouzavých průměrů za posledních 12 měsíců k průměru 12 předcházejících měsíců). Indexy vypočtené z dosavadní časové řady bazických indexů průměr roku 2005 = 100 zůstávají platné, nedochází k revizi již publikovaných údajů.</t>
  </si>
  <si>
    <r>
      <t>stravování žáků MŠ, ZŠ a SŠ, VOŠ</t>
    </r>
    <r>
      <rPr>
        <vertAlign val="superscript"/>
        <sz val="10"/>
        <rFont val="Arial Narrow"/>
        <family val="2"/>
        <charset val="238"/>
      </rPr>
      <t>10)</t>
    </r>
  </si>
  <si>
    <r>
      <t>školská zařízení pro výkon ústavní a ochranné výchovy</t>
    </r>
    <r>
      <rPr>
        <vertAlign val="superscript"/>
        <sz val="10"/>
        <rFont val="Arial Narrow"/>
        <family val="2"/>
        <charset val="238"/>
      </rPr>
      <t>11)</t>
    </r>
  </si>
  <si>
    <t>Veřejné výdaje na vzdělávání a školské služby ve stálých cenách roku 2015</t>
  </si>
  <si>
    <r>
      <t xml:space="preserve">předškolní vzdělávání </t>
    </r>
    <r>
      <rPr>
        <vertAlign val="superscript"/>
        <sz val="10"/>
        <rFont val="Arial Narrow"/>
        <family val="2"/>
        <charset val="238"/>
      </rPr>
      <t>1)</t>
    </r>
  </si>
  <si>
    <t>Případné aktualizace údajů publikovaných ČSÚ byly zpětně promítnuty i do předchozích období.</t>
  </si>
  <si>
    <r>
      <t xml:space="preserve"> z toho základní školy, včetně školních družin a klubů</t>
    </r>
    <r>
      <rPr>
        <vertAlign val="superscript"/>
        <sz val="10"/>
        <rFont val="Arial Narrow"/>
        <family val="2"/>
        <charset val="238"/>
      </rPr>
      <t>4)</t>
    </r>
  </si>
  <si>
    <r>
      <t xml:space="preserve">základní vzdělávání </t>
    </r>
    <r>
      <rPr>
        <vertAlign val="superscript"/>
        <sz val="10"/>
        <rFont val="Arial Narrow"/>
        <family val="2"/>
        <charset val="238"/>
      </rPr>
      <t>3)</t>
    </r>
  </si>
  <si>
    <r>
      <t xml:space="preserve"> základní umělecké školy</t>
    </r>
    <r>
      <rPr>
        <vertAlign val="superscript"/>
        <sz val="10"/>
        <rFont val="Arial Narrow"/>
        <family val="2"/>
        <charset val="238"/>
      </rPr>
      <t xml:space="preserve"> 5)</t>
    </r>
  </si>
  <si>
    <r>
      <t xml:space="preserve">střední vzdělávání včetně konzervatoří a VOŠ </t>
    </r>
    <r>
      <rPr>
        <vertAlign val="superscript"/>
        <sz val="10"/>
        <rFont val="Arial Narrow"/>
        <family val="2"/>
        <charset val="238"/>
      </rPr>
      <t>6)</t>
    </r>
  </si>
  <si>
    <r>
      <t xml:space="preserve">stravování žáků MŠ, ZŠ a SŠ, VOŠ </t>
    </r>
    <r>
      <rPr>
        <vertAlign val="superscript"/>
        <sz val="10"/>
        <rFont val="Arial Narrow"/>
        <family val="2"/>
        <charset val="238"/>
      </rPr>
      <t>10)</t>
    </r>
  </si>
  <si>
    <r>
      <t xml:space="preserve">školská zařízení pro výkon ústavní a ochranné výchovy </t>
    </r>
    <r>
      <rPr>
        <vertAlign val="superscript"/>
        <sz val="10"/>
        <rFont val="Arial Narrow"/>
        <family val="2"/>
        <charset val="238"/>
      </rPr>
      <t>11)</t>
    </r>
  </si>
  <si>
    <t xml:space="preserve">2020
</t>
  </si>
  <si>
    <t>Veřejné výdaje na vzdělávání a školské služby v běžných cenách, jejich podíl na HDP v letech 2010 až 2020</t>
  </si>
  <si>
    <t>Veřejné výdaje na vzdělávání a školské služby ve stálých cenách roku 2015, jejich podíl na HDP v letech 2010 až 2020</t>
  </si>
  <si>
    <t>2020</t>
  </si>
  <si>
    <t>HDP a výdaje na vzdělávání a školské služby na jednoho obyvatele v letech 2010 až 2020</t>
  </si>
  <si>
    <t>HDP a výdaje na vzdělávání a školské služby na jednoho ekonomicky aktivního obyvatele v letech 2010 až 2020</t>
  </si>
  <si>
    <t>Struktura veřejných výdajů na vzdělávání a školské služby v letech 2010 až 2020 v běžných cenách</t>
  </si>
  <si>
    <t>Struktura veřejných výdajů na vzdělávání a školské služby v letech 2010 až 2020 ve stálých cenách roku 2015</t>
  </si>
  <si>
    <t xml:space="preserve">2020 
</t>
  </si>
  <si>
    <t xml:space="preserve">2020 </t>
  </si>
  <si>
    <t>Výzkum, vývoj a inovace na vysokých školách (§ 3212)</t>
  </si>
  <si>
    <t>Hrubý domácí produkt ve stálých cenách (r.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</si>
</sst>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#,##0\ &quot;Kč&quot;;\-#,##0\ &quot;Kč&quot;"/>
    <numFmt numFmtId="7" formatCode="#,##0.00\ &quot;Kč&quot;;\-#,##0.00\ &quot;Kč&quot;"/>
    <numFmt numFmtId="164" formatCode="#,##0_ ;[Red]\-#,##0\ ;\-\ "/>
    <numFmt numFmtId="165" formatCode="0.0%"/>
    <numFmt numFmtId="166" formatCode="#,##0.0_ ;[Red]\-#,##0.0\ ;\–\ "/>
    <numFmt numFmtId="167" formatCode="0.00%\ ;[Red]\-0.00%\ ;\–\ "/>
    <numFmt numFmtId="168" formatCode="#,##0_ ;[Red]\-#,##0\ ;\–\ "/>
    <numFmt numFmtId="169" formatCode="#,##0\ &quot;Kč&quot;\ ;[Red]\-#,##0\ &quot;Kč&quot;\ ;\–\ "/>
    <numFmt numFmtId="170" formatCode="#,##0.000_ ;[Red]\-#,##0.000\ ;\–\ "/>
    <numFmt numFmtId="171" formatCode="0.0"/>
    <numFmt numFmtId="172" formatCode="#,##0.0"/>
    <numFmt numFmtId="173" formatCode="#,##0.000_ ;[Red]\-#,##0.000\ "/>
    <numFmt numFmtId="174" formatCode="#,##0.0_ ;[Red]\-#,##0.0\ "/>
  </numFmts>
  <fonts count="80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sz val="11"/>
      <color indexed="9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1"/>
      <color indexed="9"/>
      <name val="Arial Narrow"/>
      <family val="2"/>
      <charset val="238"/>
    </font>
    <font>
      <b/>
      <sz val="15"/>
      <color indexed="56"/>
      <name val="Arial Narrow"/>
      <family val="2"/>
      <charset val="238"/>
    </font>
    <font>
      <b/>
      <sz val="13"/>
      <color indexed="56"/>
      <name val="Arial Narrow"/>
      <family val="2"/>
      <charset val="238"/>
    </font>
    <font>
      <b/>
      <sz val="11"/>
      <color indexed="56"/>
      <name val="Arial Narrow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Arial Narrow"/>
      <family val="2"/>
      <charset val="238"/>
    </font>
    <font>
      <sz val="10"/>
      <name val="Arial"/>
      <family val="2"/>
      <charset val="238"/>
    </font>
    <font>
      <sz val="11"/>
      <color indexed="52"/>
      <name val="Arial Narrow"/>
      <family val="2"/>
      <charset val="238"/>
    </font>
    <font>
      <sz val="11"/>
      <color indexed="17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color indexed="62"/>
      <name val="Arial Narrow"/>
      <family val="2"/>
      <charset val="238"/>
    </font>
    <font>
      <b/>
      <sz val="11"/>
      <color indexed="52"/>
      <name val="Arial Narrow"/>
      <family val="2"/>
      <charset val="238"/>
    </font>
    <font>
      <b/>
      <sz val="11"/>
      <color indexed="63"/>
      <name val="Arial Narrow"/>
      <family val="2"/>
      <charset val="238"/>
    </font>
    <font>
      <i/>
      <sz val="11"/>
      <color indexed="23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color indexed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color indexed="22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color indexed="22"/>
      <name val="Arial Narrow"/>
      <family val="2"/>
    </font>
    <font>
      <b/>
      <sz val="10"/>
      <name val="Arial Narrow"/>
      <family val="2"/>
    </font>
    <font>
      <b/>
      <sz val="10"/>
      <color indexed="17"/>
      <name val="Arial Narrow"/>
      <family val="2"/>
      <charset val="238"/>
    </font>
    <font>
      <sz val="10"/>
      <color indexed="40"/>
      <name val="Arial CE"/>
      <charset val="238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b/>
      <i/>
      <sz val="9"/>
      <name val="Arial Narrow"/>
      <family val="2"/>
    </font>
    <font>
      <b/>
      <i/>
      <sz val="12"/>
      <color indexed="22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8"/>
      <name val="Arial CE"/>
      <family val="2"/>
      <charset val="238"/>
    </font>
    <font>
      <sz val="10"/>
      <color indexed="18"/>
      <name val="Arial CE"/>
      <family val="2"/>
      <charset val="238"/>
    </font>
    <font>
      <b/>
      <i/>
      <sz val="10"/>
      <color indexed="18"/>
      <name val="Arial CE"/>
      <family val="2"/>
      <charset val="238"/>
    </font>
    <font>
      <sz val="7"/>
      <color indexed="18"/>
      <name val="Arial CE"/>
      <family val="2"/>
      <charset val="238"/>
    </font>
    <font>
      <sz val="1"/>
      <color indexed="22"/>
      <name val="Arial CE"/>
      <family val="2"/>
      <charset val="238"/>
    </font>
    <font>
      <b/>
      <i/>
      <sz val="10"/>
      <color indexed="22"/>
      <name val="Arial CE"/>
      <family val="2"/>
      <charset val="238"/>
    </font>
    <font>
      <b/>
      <sz val="10"/>
      <color indexed="18"/>
      <name val="Arial CE"/>
      <family val="2"/>
      <charset val="238"/>
    </font>
    <font>
      <sz val="12"/>
      <name val="Arial CE"/>
    </font>
    <font>
      <sz val="10"/>
      <name val="System"/>
      <family val="2"/>
      <charset val="238"/>
    </font>
    <font>
      <sz val="10"/>
      <name val="Helv"/>
    </font>
    <font>
      <sz val="18"/>
      <name val="Arial CE"/>
    </font>
    <font>
      <sz val="8"/>
      <name val="Arial CE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0"/>
      <color theme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color rgb="FFC00000"/>
      <name val="Arial Narrow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  <bgColor indexed="64"/>
      </patternFill>
    </fill>
  </fills>
  <borders count="24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2">
    <xf numFmtId="0" fontId="0" fillId="0" borderId="0"/>
    <xf numFmtId="10" fontId="52" fillId="2" borderId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59" fillId="29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59" fillId="32" borderId="0" applyNumberFormat="0" applyBorder="0" applyAlignment="0" applyProtection="0"/>
    <xf numFmtId="0" fontId="59" fillId="33" borderId="0" applyNumberFormat="0" applyBorder="0" applyAlignment="0" applyProtection="0"/>
    <xf numFmtId="0" fontId="59" fillId="34" borderId="0" applyNumberFormat="0" applyBorder="0" applyAlignment="0" applyProtection="0"/>
    <xf numFmtId="0" fontId="59" fillId="35" borderId="0" applyNumberFormat="0" applyBorder="0" applyAlignment="0" applyProtection="0"/>
    <xf numFmtId="0" fontId="59" fillId="36" borderId="0" applyNumberFormat="0" applyBorder="0" applyAlignment="0" applyProtection="0"/>
    <xf numFmtId="0" fontId="60" fillId="37" borderId="0" applyNumberFormat="0" applyBorder="0" applyAlignment="0" applyProtection="0"/>
    <xf numFmtId="0" fontId="60" fillId="38" borderId="0" applyNumberFormat="0" applyBorder="0" applyAlignment="0" applyProtection="0"/>
    <xf numFmtId="0" fontId="60" fillId="39" borderId="0" applyNumberFormat="0" applyBorder="0" applyAlignment="0" applyProtection="0"/>
    <xf numFmtId="0" fontId="60" fillId="40" borderId="0" applyNumberFormat="0" applyBorder="0" applyAlignment="0" applyProtection="0"/>
    <xf numFmtId="0" fontId="60" fillId="41" borderId="0" applyNumberFormat="0" applyBorder="0" applyAlignment="0" applyProtection="0"/>
    <xf numFmtId="0" fontId="60" fillId="42" borderId="0" applyNumberFormat="0" applyBorder="0" applyAlignment="0" applyProtection="0"/>
    <xf numFmtId="0" fontId="7" fillId="0" borderId="1" applyNumberFormat="0" applyFill="0" applyAlignment="0" applyProtection="0"/>
    <xf numFmtId="0" fontId="61" fillId="0" borderId="231" applyNumberFormat="0" applyFill="0" applyAlignment="0" applyProtection="0"/>
    <xf numFmtId="0" fontId="52" fillId="2" borderId="2"/>
    <xf numFmtId="0" fontId="52" fillId="2" borderId="0"/>
    <xf numFmtId="3" fontId="53" fillId="0" borderId="0" applyFont="0" applyFill="0" applyBorder="0" applyAlignment="0" applyProtection="0"/>
    <xf numFmtId="4" fontId="52" fillId="2" borderId="0"/>
    <xf numFmtId="3" fontId="52" fillId="2" borderId="0"/>
    <xf numFmtId="0" fontId="62" fillId="0" borderId="0" applyNumberFormat="0" applyFill="0" applyBorder="0" applyAlignment="0" applyProtection="0"/>
    <xf numFmtId="0" fontId="63" fillId="43" borderId="0" applyNumberFormat="0" applyBorder="0" applyAlignment="0" applyProtection="0"/>
    <xf numFmtId="0" fontId="8" fillId="7" borderId="3" applyNumberFormat="0" applyAlignment="0" applyProtection="0"/>
    <xf numFmtId="0" fontId="64" fillId="44" borderId="232" applyNumberFormat="0" applyAlignment="0" applyProtection="0"/>
    <xf numFmtId="5" fontId="53" fillId="0" borderId="0" applyFont="0" applyFill="0" applyBorder="0" applyAlignment="0" applyProtection="0"/>
    <xf numFmtId="7" fontId="52" fillId="2" borderId="0"/>
    <xf numFmtId="5" fontId="52" fillId="2" borderId="0"/>
    <xf numFmtId="0" fontId="9" fillId="0" borderId="4" applyNumberFormat="0" applyFill="0" applyAlignment="0" applyProtection="0"/>
    <xf numFmtId="0" fontId="65" fillId="0" borderId="233" applyNumberFormat="0" applyFill="0" applyAlignment="0" applyProtection="0"/>
    <xf numFmtId="0" fontId="10" fillId="0" borderId="5" applyNumberFormat="0" applyFill="0" applyAlignment="0" applyProtection="0"/>
    <xf numFmtId="0" fontId="66" fillId="0" borderId="234" applyNumberFormat="0" applyFill="0" applyAlignment="0" applyProtection="0"/>
    <xf numFmtId="0" fontId="11" fillId="0" borderId="6" applyNumberFormat="0" applyFill="0" applyAlignment="0" applyProtection="0"/>
    <xf numFmtId="0" fontId="67" fillId="0" borderId="235" applyNumberFormat="0" applyFill="0" applyAlignment="0" applyProtection="0"/>
    <xf numFmtId="0" fontId="11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69" fillId="45" borderId="0" applyNumberFormat="0" applyBorder="0" applyAlignment="0" applyProtection="0"/>
    <xf numFmtId="0" fontId="14" fillId="0" borderId="0"/>
    <xf numFmtId="0" fontId="59" fillId="0" borderId="0"/>
    <xf numFmtId="0" fontId="14" fillId="0" borderId="0"/>
    <xf numFmtId="2" fontId="52" fillId="2" borderId="0"/>
    <xf numFmtId="0" fontId="1" fillId="9" borderId="7" applyNumberFormat="0" applyFont="0" applyAlignment="0" applyProtection="0"/>
    <xf numFmtId="0" fontId="59" fillId="46" borderId="236" applyNumberFormat="0" applyFont="0" applyAlignment="0" applyProtection="0"/>
    <xf numFmtId="9" fontId="1" fillId="0" borderId="0" applyFont="0" applyFill="0" applyBorder="0" applyAlignment="0" applyProtection="0"/>
    <xf numFmtId="0" fontId="15" fillId="0" borderId="8" applyNumberFormat="0" applyFill="0" applyAlignment="0" applyProtection="0"/>
    <xf numFmtId="0" fontId="70" fillId="0" borderId="237" applyNumberFormat="0" applyFill="0" applyAlignment="0" applyProtection="0"/>
    <xf numFmtId="0" fontId="16" fillId="3" borderId="0" applyNumberFormat="0" applyBorder="0" applyAlignment="0" applyProtection="0"/>
    <xf numFmtId="0" fontId="71" fillId="47" borderId="0" applyNumberFormat="0" applyBorder="0" applyAlignment="0" applyProtection="0"/>
    <xf numFmtId="0" fontId="54" fillId="0" borderId="0"/>
    <xf numFmtId="0" fontId="1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8" fillId="4" borderId="9" applyNumberFormat="0" applyAlignment="0" applyProtection="0"/>
    <xf numFmtId="0" fontId="73" fillId="48" borderId="238" applyNumberFormat="0" applyAlignment="0" applyProtection="0"/>
    <xf numFmtId="0" fontId="19" fillId="10" borderId="9" applyNumberFormat="0" applyAlignment="0" applyProtection="0"/>
    <xf numFmtId="0" fontId="74" fillId="49" borderId="238" applyNumberFormat="0" applyAlignment="0" applyProtection="0"/>
    <xf numFmtId="0" fontId="20" fillId="10" borderId="10" applyNumberFormat="0" applyAlignment="0" applyProtection="0"/>
    <xf numFmtId="0" fontId="75" fillId="49" borderId="239" applyNumberFormat="0" applyAlignment="0" applyProtection="0"/>
    <xf numFmtId="0" fontId="21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5" fillId="2" borderId="0"/>
    <xf numFmtId="0" fontId="56" fillId="2" borderId="0"/>
    <xf numFmtId="0" fontId="6" fillId="11" borderId="0" applyNumberFormat="0" applyBorder="0" applyAlignment="0" applyProtection="0"/>
    <xf numFmtId="0" fontId="60" fillId="50" borderId="0" applyNumberFormat="0" applyBorder="0" applyAlignment="0" applyProtection="0"/>
    <xf numFmtId="0" fontId="6" fillId="12" borderId="0" applyNumberFormat="0" applyBorder="0" applyAlignment="0" applyProtection="0"/>
    <xf numFmtId="0" fontId="60" fillId="51" borderId="0" applyNumberFormat="0" applyBorder="0" applyAlignment="0" applyProtection="0"/>
    <xf numFmtId="0" fontId="6" fillId="13" borderId="0" applyNumberFormat="0" applyBorder="0" applyAlignment="0" applyProtection="0"/>
    <xf numFmtId="0" fontId="60" fillId="52" borderId="0" applyNumberFormat="0" applyBorder="0" applyAlignment="0" applyProtection="0"/>
    <xf numFmtId="0" fontId="6" fillId="5" borderId="0" applyNumberFormat="0" applyBorder="0" applyAlignment="0" applyProtection="0"/>
    <xf numFmtId="0" fontId="60" fillId="53" borderId="0" applyNumberFormat="0" applyBorder="0" applyAlignment="0" applyProtection="0"/>
    <xf numFmtId="0" fontId="6" fillId="6" borderId="0" applyNumberFormat="0" applyBorder="0" applyAlignment="0" applyProtection="0"/>
    <xf numFmtId="0" fontId="60" fillId="54" borderId="0" applyNumberFormat="0" applyBorder="0" applyAlignment="0" applyProtection="0"/>
    <xf numFmtId="0" fontId="6" fillId="14" borderId="0" applyNumberFormat="0" applyBorder="0" applyAlignment="0" applyProtection="0"/>
    <xf numFmtId="0" fontId="60" fillId="55" borderId="0" applyNumberFormat="0" applyBorder="0" applyAlignment="0" applyProtection="0"/>
  </cellStyleXfs>
  <cellXfs count="510">
    <xf numFmtId="0" fontId="0" fillId="0" borderId="0" xfId="0"/>
    <xf numFmtId="0" fontId="2" fillId="15" borderId="0" xfId="0" applyFont="1" applyFill="1" applyAlignment="1" applyProtection="1">
      <alignment horizontal="right"/>
      <protection hidden="1"/>
    </xf>
    <xf numFmtId="0" fontId="2" fillId="15" borderId="0" xfId="0" applyFont="1" applyFill="1" applyAlignment="1" applyProtection="1">
      <alignment horizontal="right"/>
      <protection locked="0" hidden="1"/>
    </xf>
    <xf numFmtId="0" fontId="2" fillId="15" borderId="0" xfId="0" applyFont="1" applyFill="1" applyBorder="1" applyAlignment="1" applyProtection="1">
      <alignment horizontal="right" vertical="center"/>
      <protection hidden="1"/>
    </xf>
    <xf numFmtId="0" fontId="2" fillId="15" borderId="0" xfId="0" applyFont="1" applyFill="1" applyAlignment="1" applyProtection="1">
      <alignment horizontal="right" vertical="center"/>
      <protection hidden="1"/>
    </xf>
    <xf numFmtId="0" fontId="3" fillId="15" borderId="0" xfId="0" applyFont="1" applyFill="1" applyAlignment="1" applyProtection="1">
      <alignment horizontal="centerContinuous" vertical="center"/>
      <protection hidden="1"/>
    </xf>
    <xf numFmtId="0" fontId="2" fillId="15" borderId="0" xfId="0" applyFont="1" applyFill="1" applyBorder="1" applyAlignment="1" applyProtection="1">
      <alignment horizontal="center" vertical="center"/>
      <protection hidden="1"/>
    </xf>
    <xf numFmtId="0" fontId="4" fillId="15" borderId="0" xfId="0" applyFont="1" applyFill="1" applyAlignment="1" applyProtection="1">
      <alignment horizontal="centerContinuous" vertical="top"/>
      <protection hidden="1"/>
    </xf>
    <xf numFmtId="0" fontId="2" fillId="15" borderId="11" xfId="0" applyFont="1" applyFill="1" applyBorder="1" applyAlignment="1" applyProtection="1">
      <alignment horizontal="left" vertical="center"/>
      <protection hidden="1"/>
    </xf>
    <xf numFmtId="0" fontId="2" fillId="15" borderId="11" xfId="0" applyFont="1" applyFill="1" applyBorder="1" applyAlignment="1" applyProtection="1">
      <alignment horizontal="right" vertical="center"/>
      <protection hidden="1"/>
    </xf>
    <xf numFmtId="0" fontId="2" fillId="15" borderId="0" xfId="0" applyFont="1" applyFill="1" applyAlignment="1" applyProtection="1">
      <alignment horizontal="left" vertical="center"/>
      <protection hidden="1"/>
    </xf>
    <xf numFmtId="0" fontId="2" fillId="15" borderId="11" xfId="0" applyFont="1" applyFill="1" applyBorder="1" applyAlignment="1" applyProtection="1">
      <alignment horizontal="right" vertical="center" wrapText="1"/>
      <protection hidden="1"/>
    </xf>
    <xf numFmtId="0" fontId="2" fillId="15" borderId="0" xfId="0" applyFont="1" applyFill="1" applyBorder="1" applyAlignment="1" applyProtection="1">
      <alignment horizontal="left"/>
      <protection hidden="1"/>
    </xf>
    <xf numFmtId="0" fontId="5" fillId="15" borderId="0" xfId="0" applyFont="1" applyFill="1" applyAlignment="1" applyProtection="1">
      <alignment horizontal="right" vertical="center"/>
      <protection hidden="1"/>
    </xf>
    <xf numFmtId="0" fontId="4" fillId="15" borderId="0" xfId="0" applyFont="1" applyFill="1" applyAlignment="1" applyProtection="1">
      <alignment horizontal="left" vertical="center"/>
      <protection hidden="1"/>
    </xf>
    <xf numFmtId="164" fontId="22" fillId="16" borderId="12" xfId="0" applyNumberFormat="1" applyFont="1" applyFill="1" applyBorder="1" applyAlignment="1" applyProtection="1">
      <alignment horizontal="centerContinuous" vertical="center"/>
    </xf>
    <xf numFmtId="164" fontId="23" fillId="16" borderId="13" xfId="0" applyNumberFormat="1" applyFont="1" applyFill="1" applyBorder="1" applyAlignment="1" applyProtection="1">
      <alignment horizontal="centerContinuous" vertical="center"/>
    </xf>
    <xf numFmtId="169" fontId="23" fillId="17" borderId="14" xfId="0" applyNumberFormat="1" applyFont="1" applyFill="1" applyBorder="1" applyAlignment="1" applyProtection="1">
      <alignment horizontal="right" vertical="center"/>
    </xf>
    <xf numFmtId="169" fontId="22" fillId="17" borderId="15" xfId="0" applyNumberFormat="1" applyFont="1" applyFill="1" applyBorder="1" applyAlignment="1" applyProtection="1">
      <alignment horizontal="right" vertical="center"/>
    </xf>
    <xf numFmtId="169" fontId="22" fillId="17" borderId="16" xfId="0" applyNumberFormat="1" applyFont="1" applyFill="1" applyBorder="1" applyAlignment="1" applyProtection="1">
      <alignment horizontal="right" vertical="center"/>
    </xf>
    <xf numFmtId="164" fontId="33" fillId="16" borderId="13" xfId="0" applyNumberFormat="1" applyFont="1" applyFill="1" applyBorder="1" applyAlignment="1" applyProtection="1">
      <alignment horizontal="centerContinuous" vertical="center"/>
    </xf>
    <xf numFmtId="164" fontId="33" fillId="16" borderId="17" xfId="0" applyNumberFormat="1" applyFont="1" applyFill="1" applyBorder="1" applyAlignment="1" applyProtection="1">
      <alignment horizontal="centerContinuous" vertical="center"/>
    </xf>
    <xf numFmtId="169" fontId="23" fillId="17" borderId="15" xfId="0" applyNumberFormat="1" applyFont="1" applyFill="1" applyBorder="1" applyAlignment="1" applyProtection="1">
      <alignment horizontal="right" vertical="center"/>
    </xf>
    <xf numFmtId="164" fontId="22" fillId="16" borderId="17" xfId="0" applyNumberFormat="1" applyFont="1" applyFill="1" applyBorder="1" applyAlignment="1" applyProtection="1">
      <alignment horizontal="centerContinuous" vertical="center"/>
    </xf>
    <xf numFmtId="167" fontId="23" fillId="17" borderId="18" xfId="0" applyNumberFormat="1" applyFont="1" applyFill="1" applyBorder="1" applyAlignment="1" applyProtection="1">
      <alignment horizontal="right" vertical="center"/>
    </xf>
    <xf numFmtId="167" fontId="23" fillId="17" borderId="14" xfId="0" applyNumberFormat="1" applyFont="1" applyFill="1" applyBorder="1" applyAlignment="1" applyProtection="1">
      <alignment horizontal="right" vertical="center"/>
    </xf>
    <xf numFmtId="167" fontId="23" fillId="17" borderId="19" xfId="0" applyNumberFormat="1" applyFont="1" applyFill="1" applyBorder="1" applyAlignment="1" applyProtection="1">
      <alignment horizontal="right" vertical="center"/>
    </xf>
    <xf numFmtId="167" fontId="23" fillId="17" borderId="20" xfId="0" applyNumberFormat="1" applyFont="1" applyFill="1" applyBorder="1" applyAlignment="1" applyProtection="1">
      <alignment horizontal="right" vertical="center"/>
    </xf>
    <xf numFmtId="167" fontId="23" fillId="17" borderId="21" xfId="0" applyNumberFormat="1" applyFont="1" applyFill="1" applyBorder="1" applyAlignment="1" applyProtection="1">
      <alignment horizontal="right" vertical="center"/>
    </xf>
    <xf numFmtId="167" fontId="23" fillId="17" borderId="22" xfId="0" applyNumberFormat="1" applyFont="1" applyFill="1" applyBorder="1" applyAlignment="1" applyProtection="1">
      <alignment horizontal="right" vertical="center"/>
    </xf>
    <xf numFmtId="167" fontId="23" fillId="17" borderId="23" xfId="0" applyNumberFormat="1" applyFont="1" applyFill="1" applyBorder="1" applyAlignment="1" applyProtection="1">
      <alignment horizontal="right" vertical="center"/>
    </xf>
    <xf numFmtId="167" fontId="23" fillId="17" borderId="24" xfId="0" applyNumberFormat="1" applyFont="1" applyFill="1" applyBorder="1" applyAlignment="1" applyProtection="1">
      <alignment horizontal="right" vertical="center"/>
    </xf>
    <xf numFmtId="167" fontId="23" fillId="17" borderId="25" xfId="0" applyNumberFormat="1" applyFont="1" applyFill="1" applyBorder="1" applyAlignment="1" applyProtection="1">
      <alignment horizontal="right" vertical="center"/>
    </xf>
    <xf numFmtId="167" fontId="23" fillId="17" borderId="26" xfId="0" applyNumberFormat="1" applyFont="1" applyFill="1" applyBorder="1" applyAlignment="1" applyProtection="1">
      <alignment horizontal="right" vertical="center"/>
    </xf>
    <xf numFmtId="167" fontId="23" fillId="17" borderId="27" xfId="0" applyNumberFormat="1" applyFont="1" applyFill="1" applyBorder="1" applyAlignment="1" applyProtection="1">
      <alignment horizontal="right" vertical="center"/>
    </xf>
    <xf numFmtId="167" fontId="23" fillId="17" borderId="28" xfId="0" applyNumberFormat="1" applyFont="1" applyFill="1" applyBorder="1" applyAlignment="1" applyProtection="1">
      <alignment horizontal="right" vertical="center"/>
    </xf>
    <xf numFmtId="167" fontId="23" fillId="17" borderId="29" xfId="0" applyNumberFormat="1" applyFont="1" applyFill="1" applyBorder="1" applyAlignment="1" applyProtection="1">
      <alignment horizontal="right" vertical="center"/>
    </xf>
    <xf numFmtId="167" fontId="23" fillId="17" borderId="15" xfId="0" applyNumberFormat="1" applyFont="1" applyFill="1" applyBorder="1" applyAlignment="1" applyProtection="1">
      <alignment horizontal="right" vertical="center"/>
    </xf>
    <xf numFmtId="167" fontId="23" fillId="17" borderId="30" xfId="0" applyNumberFormat="1" applyFont="1" applyFill="1" applyBorder="1" applyAlignment="1" applyProtection="1">
      <alignment horizontal="right" vertical="center"/>
    </xf>
    <xf numFmtId="167" fontId="23" fillId="17" borderId="31" xfId="0" applyNumberFormat="1" applyFont="1" applyFill="1" applyBorder="1" applyAlignment="1" applyProtection="1">
      <alignment horizontal="right" vertical="center"/>
    </xf>
    <xf numFmtId="167" fontId="23" fillId="17" borderId="32" xfId="0" applyNumberFormat="1" applyFont="1" applyFill="1" applyBorder="1" applyAlignment="1" applyProtection="1">
      <alignment horizontal="right" vertical="center"/>
    </xf>
    <xf numFmtId="167" fontId="23" fillId="17" borderId="33" xfId="0" applyNumberFormat="1" applyFont="1" applyFill="1" applyBorder="1" applyAlignment="1" applyProtection="1">
      <alignment horizontal="right" vertical="center"/>
    </xf>
    <xf numFmtId="0" fontId="34" fillId="18" borderId="0" xfId="0" applyFont="1" applyFill="1" applyAlignment="1" applyProtection="1">
      <alignment horizontal="center" vertical="center"/>
      <protection hidden="1"/>
    </xf>
    <xf numFmtId="0" fontId="34" fillId="19" borderId="0" xfId="0" applyFont="1" applyFill="1" applyAlignment="1" applyProtection="1">
      <alignment horizontal="center" vertical="center"/>
      <protection hidden="1"/>
    </xf>
    <xf numFmtId="0" fontId="34" fillId="19" borderId="0" xfId="0" applyFont="1" applyFill="1" applyAlignment="1" applyProtection="1">
      <alignment horizontal="right" vertical="center"/>
      <protection hidden="1"/>
    </xf>
    <xf numFmtId="0" fontId="35" fillId="20" borderId="0" xfId="0" applyFont="1" applyFill="1" applyAlignment="1" applyProtection="1">
      <alignment horizontal="right" vertical="center"/>
      <protection locked="0"/>
    </xf>
    <xf numFmtId="0" fontId="35" fillId="20" borderId="0" xfId="0" applyFont="1" applyFill="1" applyAlignment="1" applyProtection="1">
      <alignment horizontal="center" vertical="center"/>
      <protection locked="0"/>
    </xf>
    <xf numFmtId="0" fontId="22" fillId="19" borderId="0" xfId="0" applyFont="1" applyFill="1" applyAlignment="1" applyProtection="1">
      <alignment horizontal="center" vertical="center"/>
      <protection hidden="1"/>
    </xf>
    <xf numFmtId="0" fontId="22" fillId="19" borderId="0" xfId="0" applyFont="1" applyFill="1" applyAlignment="1" applyProtection="1">
      <alignment horizontal="right" vertical="center"/>
      <protection hidden="1"/>
    </xf>
    <xf numFmtId="0" fontId="22" fillId="20" borderId="0" xfId="0" applyFont="1" applyFill="1" applyAlignment="1" applyProtection="1">
      <alignment horizontal="center" vertical="center"/>
      <protection locked="0"/>
    </xf>
    <xf numFmtId="0" fontId="22" fillId="19" borderId="0" xfId="0" applyFont="1" applyFill="1" applyAlignment="1" applyProtection="1">
      <alignment horizontal="left" vertical="center"/>
      <protection hidden="1"/>
    </xf>
    <xf numFmtId="0" fontId="36" fillId="18" borderId="0" xfId="0" applyFont="1" applyFill="1" applyAlignment="1" applyProtection="1">
      <alignment horizontal="center" vertical="center"/>
      <protection locked="0" hidden="1"/>
    </xf>
    <xf numFmtId="0" fontId="23" fillId="19" borderId="0" xfId="0" applyFont="1" applyFill="1" applyAlignment="1" applyProtection="1">
      <alignment horizontal="center" vertical="center"/>
      <protection hidden="1"/>
    </xf>
    <xf numFmtId="0" fontId="23" fillId="19" borderId="0" xfId="0" applyFont="1" applyFill="1" applyAlignment="1" applyProtection="1">
      <alignment vertical="center"/>
      <protection hidden="1"/>
    </xf>
    <xf numFmtId="0" fontId="22" fillId="17" borderId="0" xfId="0" applyFont="1" applyFill="1" applyAlignment="1" applyProtection="1">
      <alignment horizontal="center" vertical="center"/>
      <protection locked="0" hidden="1"/>
    </xf>
    <xf numFmtId="0" fontId="24" fillId="19" borderId="0" xfId="0" applyFont="1" applyFill="1" applyAlignment="1" applyProtection="1">
      <alignment vertical="center"/>
      <protection hidden="1"/>
    </xf>
    <xf numFmtId="49" fontId="24" fillId="0" borderId="0" xfId="0" applyNumberFormat="1" applyFont="1" applyFill="1" applyAlignment="1" applyProtection="1">
      <alignment vertical="center"/>
      <protection hidden="1"/>
    </xf>
    <xf numFmtId="49" fontId="24" fillId="0" borderId="0" xfId="0" applyNumberFormat="1" applyFont="1" applyFill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hidden="1"/>
    </xf>
    <xf numFmtId="0" fontId="22" fillId="17" borderId="0" xfId="0" applyFont="1" applyFill="1" applyAlignment="1" applyProtection="1">
      <alignment horizontal="center" vertical="center"/>
      <protection hidden="1"/>
    </xf>
    <xf numFmtId="0" fontId="24" fillId="0" borderId="0" xfId="0" applyNumberFormat="1" applyFont="1" applyFill="1" applyAlignment="1" applyProtection="1">
      <alignment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24" fillId="0" borderId="0" xfId="0" applyNumberFormat="1" applyFont="1" applyFill="1" applyAlignment="1" applyProtection="1">
      <alignment vertical="top"/>
      <protection locked="0"/>
    </xf>
    <xf numFmtId="49" fontId="24" fillId="0" borderId="0" xfId="0" applyNumberFormat="1" applyFont="1" applyFill="1" applyAlignment="1" applyProtection="1">
      <alignment vertical="top"/>
      <protection hidden="1"/>
    </xf>
    <xf numFmtId="0" fontId="38" fillId="19" borderId="0" xfId="0" applyFont="1" applyFill="1" applyAlignment="1" applyProtection="1">
      <alignment horizontal="center" vertical="center"/>
      <protection hidden="1"/>
    </xf>
    <xf numFmtId="49" fontId="25" fillId="0" borderId="0" xfId="0" applyNumberFormat="1" applyFont="1" applyFill="1" applyAlignment="1" applyProtection="1">
      <protection locked="0"/>
    </xf>
    <xf numFmtId="49" fontId="22" fillId="0" borderId="0" xfId="0" applyNumberFormat="1" applyFont="1" applyFill="1" applyAlignment="1" applyProtection="1">
      <alignment vertical="top"/>
      <protection locked="0"/>
    </xf>
    <xf numFmtId="0" fontId="26" fillId="19" borderId="0" xfId="0" applyFont="1" applyFill="1" applyAlignment="1" applyProtection="1">
      <alignment vertical="center"/>
      <protection hidden="1"/>
    </xf>
    <xf numFmtId="0" fontId="23" fillId="0" borderId="34" xfId="0" applyNumberFormat="1" applyFont="1" applyFill="1" applyBorder="1" applyAlignment="1" applyProtection="1">
      <alignment vertical="center"/>
      <protection hidden="1"/>
    </xf>
    <xf numFmtId="49" fontId="23" fillId="0" borderId="34" xfId="0" applyNumberFormat="1" applyFont="1" applyFill="1" applyBorder="1" applyAlignment="1" applyProtection="1">
      <alignment vertical="center"/>
      <protection hidden="1"/>
    </xf>
    <xf numFmtId="49" fontId="26" fillId="0" borderId="34" xfId="0" applyNumberFormat="1" applyFont="1" applyFill="1" applyBorder="1" applyAlignment="1" applyProtection="1">
      <alignment vertical="center"/>
      <protection hidden="1"/>
    </xf>
    <xf numFmtId="49" fontId="22" fillId="0" borderId="34" xfId="0" applyNumberFormat="1" applyFont="1" applyFill="1" applyBorder="1" applyAlignment="1" applyProtection="1">
      <alignment horizontal="right" vertical="center"/>
      <protection locked="0"/>
    </xf>
    <xf numFmtId="0" fontId="23" fillId="19" borderId="35" xfId="0" applyFont="1" applyFill="1" applyBorder="1" applyAlignment="1" applyProtection="1">
      <alignment vertical="center"/>
      <protection hidden="1"/>
    </xf>
    <xf numFmtId="0" fontId="22" fillId="19" borderId="0" xfId="0" applyFont="1" applyFill="1" applyAlignment="1" applyProtection="1">
      <alignment horizontal="center" vertical="center"/>
      <protection locked="0"/>
    </xf>
    <xf numFmtId="0" fontId="23" fillId="19" borderId="35" xfId="0" applyFont="1" applyFill="1" applyBorder="1" applyAlignment="1" applyProtection="1">
      <alignment vertical="center"/>
      <protection locked="0"/>
    </xf>
    <xf numFmtId="49" fontId="22" fillId="16" borderId="36" xfId="0" applyNumberFormat="1" applyFont="1" applyFill="1" applyBorder="1" applyAlignment="1" applyProtection="1">
      <alignment vertical="center"/>
      <protection locked="0"/>
    </xf>
    <xf numFmtId="49" fontId="22" fillId="16" borderId="37" xfId="0" applyNumberFormat="1" applyFont="1" applyFill="1" applyBorder="1" applyAlignment="1" applyProtection="1">
      <alignment horizontal="left" vertical="center"/>
      <protection locked="0"/>
    </xf>
    <xf numFmtId="49" fontId="22" fillId="16" borderId="37" xfId="0" applyNumberFormat="1" applyFont="1" applyFill="1" applyBorder="1" applyAlignment="1" applyProtection="1">
      <alignment horizontal="right" vertical="center"/>
      <protection locked="0"/>
    </xf>
    <xf numFmtId="49" fontId="22" fillId="16" borderId="38" xfId="0" applyNumberFormat="1" applyFont="1" applyFill="1" applyBorder="1" applyAlignment="1" applyProtection="1">
      <alignment horizontal="left" vertical="center"/>
      <protection locked="0"/>
    </xf>
    <xf numFmtId="166" fontId="22" fillId="17" borderId="39" xfId="0" applyNumberFormat="1" applyFont="1" applyFill="1" applyBorder="1" applyAlignment="1" applyProtection="1">
      <alignment horizontal="right" vertical="center"/>
      <protection locked="0"/>
    </xf>
    <xf numFmtId="49" fontId="23" fillId="16" borderId="40" xfId="0" applyNumberFormat="1" applyFont="1" applyFill="1" applyBorder="1" applyAlignment="1" applyProtection="1">
      <alignment horizontal="left" vertical="center"/>
      <protection locked="0"/>
    </xf>
    <xf numFmtId="49" fontId="22" fillId="16" borderId="37" xfId="0" applyNumberFormat="1" applyFont="1" applyFill="1" applyBorder="1" applyAlignment="1" applyProtection="1">
      <alignment horizontal="left" vertical="center" wrapText="1"/>
      <protection locked="0"/>
    </xf>
    <xf numFmtId="49" fontId="22" fillId="16" borderId="38" xfId="0" applyNumberFormat="1" applyFont="1" applyFill="1" applyBorder="1" applyAlignment="1" applyProtection="1">
      <alignment horizontal="left" vertical="center" wrapText="1"/>
      <protection locked="0"/>
    </xf>
    <xf numFmtId="49" fontId="23" fillId="16" borderId="41" xfId="0" applyNumberFormat="1" applyFont="1" applyFill="1" applyBorder="1" applyAlignment="1" applyProtection="1">
      <alignment vertical="center"/>
      <protection locked="0"/>
    </xf>
    <xf numFmtId="49" fontId="23" fillId="16" borderId="42" xfId="0" applyNumberFormat="1" applyFont="1" applyFill="1" applyBorder="1" applyAlignment="1" applyProtection="1">
      <alignment horizontal="left" vertical="center"/>
      <protection locked="0"/>
    </xf>
    <xf numFmtId="49" fontId="23" fillId="16" borderId="42" xfId="0" applyNumberFormat="1" applyFont="1" applyFill="1" applyBorder="1" applyAlignment="1" applyProtection="1">
      <alignment horizontal="right" vertical="center"/>
      <protection locked="0"/>
    </xf>
    <xf numFmtId="49" fontId="23" fillId="16" borderId="43" xfId="0" applyNumberFormat="1" applyFont="1" applyFill="1" applyBorder="1" applyAlignment="1" applyProtection="1">
      <alignment horizontal="left" vertical="center"/>
      <protection locked="0"/>
    </xf>
    <xf numFmtId="166" fontId="23" fillId="17" borderId="29" xfId="0" applyNumberFormat="1" applyFont="1" applyFill="1" applyBorder="1" applyAlignment="1" applyProtection="1">
      <alignment horizontal="right" vertical="center"/>
      <protection locked="0"/>
    </xf>
    <xf numFmtId="166" fontId="23" fillId="17" borderId="30" xfId="0" applyNumberFormat="1" applyFont="1" applyFill="1" applyBorder="1" applyAlignment="1" applyProtection="1">
      <alignment horizontal="right" vertical="center"/>
      <protection locked="0"/>
    </xf>
    <xf numFmtId="166" fontId="23" fillId="17" borderId="15" xfId="0" applyNumberFormat="1" applyFont="1" applyFill="1" applyBorder="1" applyAlignment="1" applyProtection="1">
      <alignment horizontal="right" vertical="center"/>
      <protection locked="0"/>
    </xf>
    <xf numFmtId="49" fontId="23" fillId="16" borderId="44" xfId="0" applyNumberFormat="1" applyFont="1" applyFill="1" applyBorder="1" applyAlignment="1" applyProtection="1">
      <alignment vertical="center"/>
      <protection locked="0"/>
    </xf>
    <xf numFmtId="49" fontId="23" fillId="16" borderId="21" xfId="0" applyNumberFormat="1" applyFont="1" applyFill="1" applyBorder="1" applyAlignment="1" applyProtection="1">
      <alignment horizontal="left" vertical="center"/>
      <protection locked="0"/>
    </xf>
    <xf numFmtId="49" fontId="23" fillId="16" borderId="45" xfId="0" applyNumberFormat="1" applyFont="1" applyFill="1" applyBorder="1" applyAlignment="1" applyProtection="1">
      <alignment horizontal="left" vertical="center"/>
      <protection locked="0"/>
    </xf>
    <xf numFmtId="49" fontId="23" fillId="16" borderId="45" xfId="0" applyNumberFormat="1" applyFont="1" applyFill="1" applyBorder="1" applyAlignment="1" applyProtection="1">
      <alignment horizontal="right" vertical="center"/>
      <protection locked="0"/>
    </xf>
    <xf numFmtId="49" fontId="23" fillId="16" borderId="46" xfId="0" applyNumberFormat="1" applyFont="1" applyFill="1" applyBorder="1" applyAlignment="1" applyProtection="1">
      <alignment horizontal="left" vertical="center"/>
      <protection locked="0"/>
    </xf>
    <xf numFmtId="166" fontId="23" fillId="17" borderId="20" xfId="0" applyNumberFormat="1" applyFont="1" applyFill="1" applyBorder="1" applyAlignment="1" applyProtection="1">
      <alignment horizontal="right" vertical="center"/>
      <protection locked="0"/>
    </xf>
    <xf numFmtId="166" fontId="23" fillId="17" borderId="22" xfId="0" applyNumberFormat="1" applyFont="1" applyFill="1" applyBorder="1" applyAlignment="1" applyProtection="1">
      <alignment horizontal="right" vertical="center"/>
      <protection locked="0"/>
    </xf>
    <xf numFmtId="166" fontId="23" fillId="17" borderId="21" xfId="0" applyNumberFormat="1" applyFont="1" applyFill="1" applyBorder="1" applyAlignment="1" applyProtection="1">
      <alignment horizontal="right" vertical="center"/>
      <protection locked="0"/>
    </xf>
    <xf numFmtId="49" fontId="22" fillId="16" borderId="47" xfId="0" applyNumberFormat="1" applyFont="1" applyFill="1" applyBorder="1" applyAlignment="1" applyProtection="1">
      <alignment vertical="center"/>
      <protection locked="0"/>
    </xf>
    <xf numFmtId="49" fontId="22" fillId="16" borderId="48" xfId="0" applyNumberFormat="1" applyFont="1" applyFill="1" applyBorder="1" applyAlignment="1" applyProtection="1">
      <alignment horizontal="left" vertical="center"/>
      <protection locked="0"/>
    </xf>
    <xf numFmtId="49" fontId="22" fillId="16" borderId="48" xfId="0" applyNumberFormat="1" applyFont="1" applyFill="1" applyBorder="1" applyAlignment="1" applyProtection="1">
      <alignment horizontal="right" vertical="center"/>
      <protection locked="0"/>
    </xf>
    <xf numFmtId="49" fontId="22" fillId="16" borderId="49" xfId="0" applyNumberFormat="1" applyFont="1" applyFill="1" applyBorder="1" applyAlignment="1" applyProtection="1">
      <alignment horizontal="left" vertical="center"/>
      <protection locked="0"/>
    </xf>
    <xf numFmtId="49" fontId="22" fillId="16" borderId="50" xfId="0" applyNumberFormat="1" applyFont="1" applyFill="1" applyBorder="1" applyAlignment="1" applyProtection="1">
      <alignment vertical="center"/>
      <protection locked="0"/>
    </xf>
    <xf numFmtId="49" fontId="22" fillId="16" borderId="51" xfId="0" applyNumberFormat="1" applyFont="1" applyFill="1" applyBorder="1" applyAlignment="1" applyProtection="1">
      <alignment horizontal="left" vertical="center"/>
      <protection locked="0"/>
    </xf>
    <xf numFmtId="49" fontId="22" fillId="16" borderId="51" xfId="0" applyNumberFormat="1" applyFont="1" applyFill="1" applyBorder="1" applyAlignment="1" applyProtection="1">
      <alignment horizontal="right" vertical="center"/>
      <protection locked="0"/>
    </xf>
    <xf numFmtId="49" fontId="22" fillId="16" borderId="52" xfId="0" applyNumberFormat="1" applyFont="1" applyFill="1" applyBorder="1" applyAlignment="1" applyProtection="1">
      <alignment horizontal="left" vertical="center"/>
      <protection locked="0"/>
    </xf>
    <xf numFmtId="0" fontId="23" fillId="19" borderId="0" xfId="0" applyFont="1" applyFill="1" applyBorder="1" applyAlignment="1" applyProtection="1">
      <alignment vertical="center"/>
      <protection locked="0"/>
    </xf>
    <xf numFmtId="0" fontId="29" fillId="0" borderId="53" xfId="0" applyFont="1" applyFill="1" applyBorder="1" applyAlignment="1" applyProtection="1">
      <protection hidden="1"/>
    </xf>
    <xf numFmtId="0" fontId="30" fillId="0" borderId="53" xfId="0" applyFont="1" applyFill="1" applyBorder="1" applyAlignment="1" applyProtection="1">
      <protection hidden="1"/>
    </xf>
    <xf numFmtId="0" fontId="30" fillId="0" borderId="53" xfId="0" applyFont="1" applyFill="1" applyBorder="1" applyAlignment="1" applyProtection="1">
      <alignment horizontal="right"/>
      <protection locked="0"/>
    </xf>
    <xf numFmtId="0" fontId="31" fillId="0" borderId="0" xfId="0" applyFont="1" applyFill="1" applyAlignment="1" applyProtection="1">
      <alignment horizontal="center" vertical="top"/>
      <protection locked="0"/>
    </xf>
    <xf numFmtId="166" fontId="23" fillId="19" borderId="0" xfId="0" applyNumberFormat="1" applyFont="1" applyFill="1" applyAlignment="1" applyProtection="1">
      <alignment vertical="center"/>
      <protection hidden="1"/>
    </xf>
    <xf numFmtId="166" fontId="23" fillId="17" borderId="54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NumberFormat="1" applyFont="1" applyFill="1" applyAlignment="1" applyProtection="1">
      <alignment vertical="center"/>
      <protection locked="0"/>
    </xf>
    <xf numFmtId="49" fontId="32" fillId="0" borderId="34" xfId="0" applyNumberFormat="1" applyFont="1" applyFill="1" applyBorder="1" applyAlignment="1" applyProtection="1">
      <alignment vertical="center"/>
      <protection hidden="1"/>
    </xf>
    <xf numFmtId="49" fontId="23" fillId="0" borderId="34" xfId="0" applyNumberFormat="1" applyFont="1" applyFill="1" applyBorder="1" applyAlignment="1" applyProtection="1">
      <alignment horizontal="right" vertical="center"/>
      <protection locked="0"/>
    </xf>
    <xf numFmtId="49" fontId="23" fillId="16" borderId="55" xfId="0" applyNumberFormat="1" applyFont="1" applyFill="1" applyBorder="1" applyAlignment="1" applyProtection="1">
      <alignment vertical="center"/>
      <protection locked="0"/>
    </xf>
    <xf numFmtId="49" fontId="23" fillId="16" borderId="56" xfId="0" applyNumberFormat="1" applyFont="1" applyFill="1" applyBorder="1" applyAlignment="1" applyProtection="1">
      <alignment horizontal="left" vertical="center"/>
      <protection locked="0"/>
    </xf>
    <xf numFmtId="49" fontId="23" fillId="16" borderId="56" xfId="0" applyNumberFormat="1" applyFont="1" applyFill="1" applyBorder="1" applyAlignment="1" applyProtection="1">
      <alignment horizontal="right" vertical="center"/>
      <protection locked="0"/>
    </xf>
    <xf numFmtId="49" fontId="23" fillId="16" borderId="57" xfId="0" applyNumberFormat="1" applyFont="1" applyFill="1" applyBorder="1" applyAlignment="1" applyProtection="1">
      <alignment horizontal="left" vertical="center"/>
      <protection locked="0"/>
    </xf>
    <xf numFmtId="168" fontId="23" fillId="17" borderId="58" xfId="0" applyNumberFormat="1" applyFont="1" applyFill="1" applyBorder="1" applyAlignment="1" applyProtection="1">
      <alignment horizontal="right" vertical="center"/>
      <protection locked="0"/>
    </xf>
    <xf numFmtId="49" fontId="22" fillId="16" borderId="59" xfId="0" applyNumberFormat="1" applyFont="1" applyFill="1" applyBorder="1" applyAlignment="1" applyProtection="1">
      <alignment horizontal="centerContinuous" vertical="center"/>
      <protection locked="0"/>
    </xf>
    <xf numFmtId="49" fontId="22" fillId="16" borderId="12" xfId="0" applyNumberFormat="1" applyFont="1" applyFill="1" applyBorder="1" applyAlignment="1" applyProtection="1">
      <alignment horizontal="centerContinuous" vertical="center"/>
      <protection locked="0"/>
    </xf>
    <xf numFmtId="49" fontId="23" fillId="16" borderId="60" xfId="0" applyNumberFormat="1" applyFont="1" applyFill="1" applyBorder="1" applyAlignment="1" applyProtection="1">
      <alignment vertical="center"/>
      <protection locked="0"/>
    </xf>
    <xf numFmtId="49" fontId="23" fillId="16" borderId="61" xfId="0" applyNumberFormat="1" applyFont="1" applyFill="1" applyBorder="1" applyAlignment="1" applyProtection="1">
      <alignment horizontal="left" vertical="center"/>
      <protection locked="0"/>
    </xf>
    <xf numFmtId="49" fontId="23" fillId="16" borderId="61" xfId="0" applyNumberFormat="1" applyFont="1" applyFill="1" applyBorder="1" applyAlignment="1" applyProtection="1">
      <alignment horizontal="right" vertical="center"/>
      <protection locked="0"/>
    </xf>
    <xf numFmtId="49" fontId="23" fillId="16" borderId="62" xfId="0" applyNumberFormat="1" applyFont="1" applyFill="1" applyBorder="1" applyAlignment="1" applyProtection="1">
      <alignment horizontal="left" vertical="center"/>
      <protection locked="0"/>
    </xf>
    <xf numFmtId="49" fontId="22" fillId="16" borderId="63" xfId="0" applyNumberFormat="1" applyFont="1" applyFill="1" applyBorder="1" applyAlignment="1" applyProtection="1">
      <alignment vertical="center"/>
      <protection locked="0"/>
    </xf>
    <xf numFmtId="49" fontId="22" fillId="16" borderId="42" xfId="0" applyNumberFormat="1" applyFont="1" applyFill="1" applyBorder="1" applyAlignment="1" applyProtection="1">
      <alignment horizontal="left" vertical="center"/>
      <protection locked="0"/>
    </xf>
    <xf numFmtId="49" fontId="22" fillId="16" borderId="42" xfId="0" applyNumberFormat="1" applyFont="1" applyFill="1" applyBorder="1" applyAlignment="1" applyProtection="1">
      <alignment horizontal="right" vertical="center"/>
      <protection locked="0"/>
    </xf>
    <xf numFmtId="49" fontId="22" fillId="16" borderId="43" xfId="0" applyNumberFormat="1" applyFont="1" applyFill="1" applyBorder="1" applyAlignment="1" applyProtection="1">
      <alignment horizontal="left" vertical="center"/>
      <protection locked="0"/>
    </xf>
    <xf numFmtId="49" fontId="23" fillId="16" borderId="63" xfId="0" applyNumberFormat="1" applyFont="1" applyFill="1" applyBorder="1" applyAlignment="1" applyProtection="1">
      <alignment vertical="center"/>
      <protection locked="0"/>
    </xf>
    <xf numFmtId="171" fontId="0" fillId="0" borderId="0" xfId="0" applyNumberFormat="1" applyProtection="1">
      <protection locked="0"/>
    </xf>
    <xf numFmtId="166" fontId="23" fillId="17" borderId="58" xfId="0" applyNumberFormat="1" applyFont="1" applyFill="1" applyBorder="1" applyAlignment="1" applyProtection="1">
      <alignment horizontal="right" vertical="center"/>
      <protection locked="0"/>
    </xf>
    <xf numFmtId="166" fontId="23" fillId="17" borderId="64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quotePrefix="1" applyNumberFormat="1" applyFont="1" applyFill="1" applyAlignment="1" applyProtection="1">
      <alignment vertical="top"/>
      <protection locked="0"/>
    </xf>
    <xf numFmtId="49" fontId="22" fillId="16" borderId="65" xfId="0" applyNumberFormat="1" applyFont="1" applyFill="1" applyBorder="1" applyAlignment="1" applyProtection="1">
      <alignment vertical="center"/>
      <protection locked="0"/>
    </xf>
    <xf numFmtId="49" fontId="22" fillId="16" borderId="66" xfId="0" applyNumberFormat="1" applyFont="1" applyFill="1" applyBorder="1" applyAlignment="1" applyProtection="1">
      <alignment horizontal="left" vertical="center"/>
      <protection locked="0"/>
    </xf>
    <xf numFmtId="49" fontId="22" fillId="16" borderId="66" xfId="0" applyNumberFormat="1" applyFont="1" applyFill="1" applyBorder="1" applyAlignment="1" applyProtection="1">
      <alignment horizontal="left" vertical="center" wrapText="1"/>
      <protection locked="0"/>
    </xf>
    <xf numFmtId="49" fontId="22" fillId="16" borderId="67" xfId="0" applyNumberFormat="1" applyFont="1" applyFill="1" applyBorder="1" applyAlignment="1" applyProtection="1">
      <alignment horizontal="left" vertical="center" wrapText="1"/>
      <protection locked="0"/>
    </xf>
    <xf numFmtId="166" fontId="22" fillId="17" borderId="68" xfId="0" applyNumberFormat="1" applyFont="1" applyFill="1" applyBorder="1" applyAlignment="1" applyProtection="1">
      <alignment horizontal="right" vertical="center"/>
      <protection locked="0"/>
    </xf>
    <xf numFmtId="49" fontId="23" fillId="16" borderId="69" xfId="0" applyNumberFormat="1" applyFont="1" applyFill="1" applyBorder="1" applyAlignment="1" applyProtection="1">
      <alignment vertical="center"/>
      <protection locked="0"/>
    </xf>
    <xf numFmtId="49" fontId="23" fillId="16" borderId="70" xfId="0" applyNumberFormat="1" applyFont="1" applyFill="1" applyBorder="1" applyAlignment="1" applyProtection="1">
      <alignment horizontal="left" vertical="center"/>
      <protection locked="0"/>
    </xf>
    <xf numFmtId="49" fontId="23" fillId="16" borderId="71" xfId="0" applyNumberFormat="1" applyFont="1" applyFill="1" applyBorder="1" applyAlignment="1" applyProtection="1">
      <alignment horizontal="left" vertical="center"/>
      <protection locked="0"/>
    </xf>
    <xf numFmtId="49" fontId="23" fillId="16" borderId="72" xfId="0" applyNumberFormat="1" applyFont="1" applyFill="1" applyBorder="1" applyAlignment="1" applyProtection="1">
      <alignment horizontal="left" vertical="center"/>
      <protection locked="0"/>
    </xf>
    <xf numFmtId="166" fontId="23" fillId="17" borderId="73" xfId="0" applyNumberFormat="1" applyFont="1" applyFill="1" applyBorder="1" applyAlignment="1" applyProtection="1">
      <alignment horizontal="right" vertical="center"/>
      <protection locked="0"/>
    </xf>
    <xf numFmtId="166" fontId="23" fillId="17" borderId="23" xfId="0" applyNumberFormat="1" applyFont="1" applyFill="1" applyBorder="1" applyAlignment="1" applyProtection="1">
      <alignment horizontal="right" vertical="center"/>
      <protection locked="0"/>
    </xf>
    <xf numFmtId="166" fontId="23" fillId="17" borderId="24" xfId="0" applyNumberFormat="1" applyFont="1" applyFill="1" applyBorder="1" applyAlignment="1" applyProtection="1">
      <alignment horizontal="right" vertical="center"/>
      <protection locked="0"/>
    </xf>
    <xf numFmtId="166" fontId="23" fillId="17" borderId="25" xfId="0" applyNumberFormat="1" applyFont="1" applyFill="1" applyBorder="1" applyAlignment="1" applyProtection="1">
      <alignment horizontal="right" vertical="center"/>
      <protection locked="0"/>
    </xf>
    <xf numFmtId="49" fontId="23" fillId="16" borderId="74" xfId="0" applyNumberFormat="1" applyFont="1" applyFill="1" applyBorder="1" applyAlignment="1" applyProtection="1">
      <alignment horizontal="left" vertical="center"/>
      <protection locked="0"/>
    </xf>
    <xf numFmtId="49" fontId="23" fillId="16" borderId="75" xfId="0" applyNumberFormat="1" applyFont="1" applyFill="1" applyBorder="1" applyAlignment="1" applyProtection="1">
      <alignment horizontal="left" vertical="center"/>
      <protection locked="0"/>
    </xf>
    <xf numFmtId="49" fontId="23" fillId="16" borderId="48" xfId="0" applyNumberFormat="1" applyFont="1" applyFill="1" applyBorder="1" applyAlignment="1" applyProtection="1">
      <alignment horizontal="left" vertical="center"/>
      <protection locked="0"/>
    </xf>
    <xf numFmtId="49" fontId="23" fillId="16" borderId="49" xfId="0" applyNumberFormat="1" applyFont="1" applyFill="1" applyBorder="1" applyAlignment="1" applyProtection="1">
      <alignment horizontal="left" vertical="center"/>
      <protection locked="0"/>
    </xf>
    <xf numFmtId="166" fontId="23" fillId="17" borderId="76" xfId="0" applyNumberFormat="1" applyFont="1" applyFill="1" applyBorder="1" applyAlignment="1" applyProtection="1">
      <alignment horizontal="right" vertical="center"/>
      <protection locked="0"/>
    </xf>
    <xf numFmtId="166" fontId="23" fillId="17" borderId="26" xfId="0" applyNumberFormat="1" applyFont="1" applyFill="1" applyBorder="1" applyAlignment="1" applyProtection="1">
      <alignment horizontal="right" vertical="center"/>
      <protection locked="0"/>
    </xf>
    <xf numFmtId="166" fontId="23" fillId="17" borderId="27" xfId="0" applyNumberFormat="1" applyFont="1" applyFill="1" applyBorder="1" applyAlignment="1" applyProtection="1">
      <alignment horizontal="right" vertical="center"/>
      <protection locked="0"/>
    </xf>
    <xf numFmtId="166" fontId="23" fillId="17" borderId="28" xfId="0" applyNumberFormat="1" applyFont="1" applyFill="1" applyBorder="1" applyAlignment="1" applyProtection="1">
      <alignment horizontal="right" vertical="center"/>
      <protection locked="0"/>
    </xf>
    <xf numFmtId="49" fontId="23" fillId="16" borderId="15" xfId="0" applyNumberFormat="1" applyFont="1" applyFill="1" applyBorder="1" applyAlignment="1" applyProtection="1">
      <alignment horizontal="left" vertical="center"/>
      <protection locked="0"/>
    </xf>
    <xf numFmtId="49" fontId="23" fillId="16" borderId="77" xfId="0" applyNumberFormat="1" applyFont="1" applyFill="1" applyBorder="1" applyAlignment="1" applyProtection="1">
      <alignment vertical="center"/>
      <protection locked="0"/>
    </xf>
    <xf numFmtId="49" fontId="23" fillId="16" borderId="78" xfId="0" applyNumberFormat="1" applyFont="1" applyFill="1" applyBorder="1" applyAlignment="1" applyProtection="1">
      <alignment horizontal="left" vertical="center"/>
      <protection locked="0"/>
    </xf>
    <xf numFmtId="49" fontId="23" fillId="16" borderId="79" xfId="0" applyNumberFormat="1" applyFont="1" applyFill="1" applyBorder="1" applyAlignment="1" applyProtection="1">
      <alignment horizontal="left" vertical="center"/>
      <protection locked="0"/>
    </xf>
    <xf numFmtId="49" fontId="23" fillId="16" borderId="80" xfId="0" applyNumberFormat="1" applyFont="1" applyFill="1" applyBorder="1" applyAlignment="1" applyProtection="1">
      <alignment horizontal="left" vertical="center"/>
      <protection locked="0"/>
    </xf>
    <xf numFmtId="166" fontId="23" fillId="17" borderId="81" xfId="0" applyNumberFormat="1" applyFont="1" applyFill="1" applyBorder="1" applyAlignment="1" applyProtection="1">
      <alignment horizontal="right" vertical="center"/>
      <protection locked="0"/>
    </xf>
    <xf numFmtId="166" fontId="23" fillId="17" borderId="31" xfId="0" applyNumberFormat="1" applyFont="1" applyFill="1" applyBorder="1" applyAlignment="1" applyProtection="1">
      <alignment horizontal="right" vertical="center"/>
      <protection locked="0"/>
    </xf>
    <xf numFmtId="166" fontId="23" fillId="17" borderId="32" xfId="0" applyNumberFormat="1" applyFont="1" applyFill="1" applyBorder="1" applyAlignment="1" applyProtection="1">
      <alignment horizontal="right" vertical="center"/>
      <protection locked="0"/>
    </xf>
    <xf numFmtId="166" fontId="23" fillId="17" borderId="33" xfId="0" applyNumberFormat="1" applyFont="1" applyFill="1" applyBorder="1" applyAlignment="1" applyProtection="1">
      <alignment horizontal="right" vertical="center"/>
      <protection locked="0"/>
    </xf>
    <xf numFmtId="164" fontId="22" fillId="16" borderId="13" xfId="0" applyNumberFormat="1" applyFont="1" applyFill="1" applyBorder="1" applyAlignment="1" applyProtection="1">
      <alignment horizontal="centerContinuous" vertical="center"/>
      <protection locked="0"/>
    </xf>
    <xf numFmtId="164" fontId="22" fillId="16" borderId="82" xfId="0" applyNumberFormat="1" applyFont="1" applyFill="1" applyBorder="1" applyAlignment="1" applyProtection="1">
      <alignment horizontal="centerContinuous" vertical="center"/>
      <protection locked="0"/>
    </xf>
    <xf numFmtId="164" fontId="22" fillId="16" borderId="17" xfId="0" applyNumberFormat="1" applyFont="1" applyFill="1" applyBorder="1" applyAlignment="1" applyProtection="1">
      <alignment horizontal="centerContinuous" vertical="center"/>
      <protection locked="0"/>
    </xf>
    <xf numFmtId="49" fontId="23" fillId="16" borderId="83" xfId="0" applyNumberFormat="1" applyFont="1" applyFill="1" applyBorder="1" applyAlignment="1" applyProtection="1">
      <alignment vertical="center"/>
      <protection locked="0"/>
    </xf>
    <xf numFmtId="49" fontId="23" fillId="16" borderId="84" xfId="0" applyNumberFormat="1" applyFont="1" applyFill="1" applyBorder="1" applyAlignment="1" applyProtection="1">
      <alignment horizontal="left" vertical="center"/>
      <protection locked="0"/>
    </xf>
    <xf numFmtId="49" fontId="23" fillId="16" borderId="84" xfId="0" applyNumberFormat="1" applyFont="1" applyFill="1" applyBorder="1" applyAlignment="1" applyProtection="1">
      <alignment horizontal="right" vertical="center"/>
      <protection locked="0"/>
    </xf>
    <xf numFmtId="49" fontId="23" fillId="16" borderId="85" xfId="0" applyNumberFormat="1" applyFont="1" applyFill="1" applyBorder="1" applyAlignment="1" applyProtection="1">
      <alignment horizontal="left" vertical="center"/>
      <protection locked="0"/>
    </xf>
    <xf numFmtId="49" fontId="23" fillId="16" borderId="86" xfId="0" applyNumberFormat="1" applyFont="1" applyFill="1" applyBorder="1" applyAlignment="1" applyProtection="1">
      <alignment vertical="center"/>
      <protection locked="0"/>
    </xf>
    <xf numFmtId="49" fontId="23" fillId="16" borderId="87" xfId="0" applyNumberFormat="1" applyFont="1" applyFill="1" applyBorder="1" applyAlignment="1" applyProtection="1">
      <alignment vertical="center"/>
      <protection locked="0"/>
    </xf>
    <xf numFmtId="49" fontId="23" fillId="16" borderId="71" xfId="0" applyNumberFormat="1" applyFont="1" applyFill="1" applyBorder="1" applyAlignment="1" applyProtection="1">
      <alignment horizontal="right" vertical="center"/>
      <protection locked="0"/>
    </xf>
    <xf numFmtId="49" fontId="23" fillId="16" borderId="47" xfId="0" applyNumberFormat="1" applyFont="1" applyFill="1" applyBorder="1" applyAlignment="1" applyProtection="1">
      <alignment vertical="center"/>
      <protection locked="0"/>
    </xf>
    <xf numFmtId="49" fontId="23" fillId="16" borderId="48" xfId="0" applyNumberFormat="1" applyFont="1" applyFill="1" applyBorder="1" applyAlignment="1" applyProtection="1">
      <alignment horizontal="right" vertical="center"/>
      <protection locked="0"/>
    </xf>
    <xf numFmtId="49" fontId="23" fillId="16" borderId="88" xfId="0" applyNumberFormat="1" applyFont="1" applyFill="1" applyBorder="1" applyAlignment="1" applyProtection="1">
      <alignment vertical="center"/>
      <protection locked="0"/>
    </xf>
    <xf numFmtId="49" fontId="23" fillId="16" borderId="89" xfId="0" applyNumberFormat="1" applyFont="1" applyFill="1" applyBorder="1" applyAlignment="1" applyProtection="1">
      <alignment vertical="center"/>
      <protection locked="0"/>
    </xf>
    <xf numFmtId="49" fontId="23" fillId="16" borderId="79" xfId="0" applyNumberFormat="1" applyFont="1" applyFill="1" applyBorder="1" applyAlignment="1" applyProtection="1">
      <alignment horizontal="right" vertical="center"/>
      <protection locked="0"/>
    </xf>
    <xf numFmtId="49" fontId="22" fillId="16" borderId="53" xfId="0" applyNumberFormat="1" applyFont="1" applyFill="1" applyBorder="1" applyAlignment="1" applyProtection="1">
      <alignment vertical="center" wrapText="1"/>
      <protection locked="0"/>
    </xf>
    <xf numFmtId="49" fontId="22" fillId="16" borderId="90" xfId="0" applyNumberFormat="1" applyFont="1" applyFill="1" applyBorder="1" applyAlignment="1" applyProtection="1">
      <alignment vertical="center" wrapText="1"/>
      <protection locked="0"/>
    </xf>
    <xf numFmtId="49" fontId="22" fillId="16" borderId="0" xfId="0" applyNumberFormat="1" applyFont="1" applyFill="1" applyBorder="1" applyAlignment="1" applyProtection="1">
      <alignment vertical="center" wrapText="1"/>
      <protection locked="0"/>
    </xf>
    <xf numFmtId="49" fontId="22" fillId="16" borderId="91" xfId="0" applyNumberFormat="1" applyFont="1" applyFill="1" applyBorder="1" applyAlignment="1" applyProtection="1">
      <alignment vertical="center" wrapText="1"/>
      <protection locked="0"/>
    </xf>
    <xf numFmtId="49" fontId="22" fillId="16" borderId="92" xfId="0" applyNumberFormat="1" applyFont="1" applyFill="1" applyBorder="1" applyAlignment="1" applyProtection="1">
      <alignment vertical="center" wrapText="1"/>
      <protection locked="0"/>
    </xf>
    <xf numFmtId="49" fontId="22" fillId="16" borderId="93" xfId="0" applyNumberFormat="1" applyFont="1" applyFill="1" applyBorder="1" applyAlignment="1" applyProtection="1">
      <alignment vertical="center" wrapText="1"/>
      <protection locked="0"/>
    </xf>
    <xf numFmtId="49" fontId="23" fillId="16" borderId="94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95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96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97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98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55" xfId="0" applyNumberFormat="1" applyFont="1" applyFill="1" applyBorder="1" applyAlignment="1" applyProtection="1">
      <alignment vertical="center"/>
      <protection locked="0"/>
    </xf>
    <xf numFmtId="49" fontId="22" fillId="16" borderId="56" xfId="0" applyNumberFormat="1" applyFont="1" applyFill="1" applyBorder="1" applyAlignment="1" applyProtection="1">
      <alignment horizontal="left" vertical="center"/>
      <protection locked="0"/>
    </xf>
    <xf numFmtId="49" fontId="22" fillId="16" borderId="56" xfId="0" applyNumberFormat="1" applyFont="1" applyFill="1" applyBorder="1" applyAlignment="1" applyProtection="1">
      <alignment horizontal="right" vertical="center"/>
      <protection locked="0"/>
    </xf>
    <xf numFmtId="49" fontId="22" fillId="16" borderId="57" xfId="0" applyNumberFormat="1" applyFont="1" applyFill="1" applyBorder="1" applyAlignment="1" applyProtection="1">
      <alignment horizontal="left" vertical="center"/>
      <protection locked="0"/>
    </xf>
    <xf numFmtId="166" fontId="22" fillId="17" borderId="99" xfId="0" applyNumberFormat="1" applyFont="1" applyFill="1" applyBorder="1" applyAlignment="1" applyProtection="1">
      <alignment horizontal="right" vertical="center"/>
      <protection locked="0"/>
    </xf>
    <xf numFmtId="167" fontId="22" fillId="17" borderId="100" xfId="0" applyNumberFormat="1" applyFont="1" applyFill="1" applyBorder="1" applyAlignment="1" applyProtection="1">
      <alignment horizontal="right" vertical="center"/>
      <protection locked="0"/>
    </xf>
    <xf numFmtId="166" fontId="22" fillId="17" borderId="101" xfId="0" applyNumberFormat="1" applyFont="1" applyFill="1" applyBorder="1" applyAlignment="1" applyProtection="1">
      <alignment horizontal="right" vertical="center"/>
      <protection locked="0"/>
    </xf>
    <xf numFmtId="167" fontId="22" fillId="17" borderId="64" xfId="0" applyNumberFormat="1" applyFont="1" applyFill="1" applyBorder="1" applyAlignment="1" applyProtection="1">
      <alignment horizontal="right" vertical="center"/>
      <protection locked="0"/>
    </xf>
    <xf numFmtId="49" fontId="22" fillId="16" borderId="102" xfId="0" applyNumberFormat="1" applyFont="1" applyFill="1" applyBorder="1" applyAlignment="1" applyProtection="1">
      <alignment vertical="center"/>
      <protection locked="0"/>
    </xf>
    <xf numFmtId="49" fontId="22" fillId="16" borderId="103" xfId="0" applyNumberFormat="1" applyFont="1" applyFill="1" applyBorder="1" applyAlignment="1" applyProtection="1">
      <alignment horizontal="left" vertical="center"/>
      <protection locked="0"/>
    </xf>
    <xf numFmtId="49" fontId="22" fillId="16" borderId="103" xfId="0" applyNumberFormat="1" applyFont="1" applyFill="1" applyBorder="1" applyAlignment="1" applyProtection="1">
      <alignment horizontal="right" vertical="center"/>
      <protection locked="0"/>
    </xf>
    <xf numFmtId="49" fontId="22" fillId="16" borderId="104" xfId="0" applyNumberFormat="1" applyFont="1" applyFill="1" applyBorder="1" applyAlignment="1" applyProtection="1">
      <alignment horizontal="left" vertical="center"/>
      <protection locked="0"/>
    </xf>
    <xf numFmtId="166" fontId="22" fillId="17" borderId="105" xfId="0" applyNumberFormat="1" applyFont="1" applyFill="1" applyBorder="1" applyAlignment="1" applyProtection="1">
      <alignment horizontal="right" vertical="center"/>
      <protection locked="0"/>
    </xf>
    <xf numFmtId="167" fontId="22" fillId="17" borderId="106" xfId="0" applyNumberFormat="1" applyFont="1" applyFill="1" applyBorder="1" applyAlignment="1" applyProtection="1">
      <alignment horizontal="right" vertical="center"/>
      <protection locked="0"/>
    </xf>
    <xf numFmtId="166" fontId="22" fillId="17" borderId="107" xfId="0" applyNumberFormat="1" applyFont="1" applyFill="1" applyBorder="1" applyAlignment="1" applyProtection="1">
      <alignment horizontal="right" vertical="center"/>
      <protection locked="0"/>
    </xf>
    <xf numFmtId="167" fontId="22" fillId="17" borderId="108" xfId="0" applyNumberFormat="1" applyFont="1" applyFill="1" applyBorder="1" applyAlignment="1" applyProtection="1">
      <alignment horizontal="right" vertical="center"/>
      <protection locked="0"/>
    </xf>
    <xf numFmtId="0" fontId="23" fillId="16" borderId="109" xfId="0" applyNumberFormat="1" applyFont="1" applyFill="1" applyBorder="1" applyAlignment="1" applyProtection="1">
      <alignment vertical="center"/>
      <protection locked="0"/>
    </xf>
    <xf numFmtId="49" fontId="23" fillId="16" borderId="110" xfId="0" applyNumberFormat="1" applyFont="1" applyFill="1" applyBorder="1" applyAlignment="1" applyProtection="1">
      <alignment horizontal="left" vertical="center"/>
      <protection locked="0"/>
    </xf>
    <xf numFmtId="167" fontId="23" fillId="17" borderId="111" xfId="0" applyNumberFormat="1" applyFont="1" applyFill="1" applyBorder="1" applyAlignment="1" applyProtection="1">
      <alignment horizontal="right" vertical="center"/>
      <protection locked="0"/>
    </xf>
    <xf numFmtId="166" fontId="23" fillId="17" borderId="112" xfId="0" applyNumberFormat="1" applyFont="1" applyFill="1" applyBorder="1" applyAlignment="1" applyProtection="1">
      <alignment horizontal="right" vertical="center"/>
      <protection locked="0"/>
    </xf>
    <xf numFmtId="167" fontId="23" fillId="17" borderId="25" xfId="0" applyNumberFormat="1" applyFont="1" applyFill="1" applyBorder="1" applyAlignment="1" applyProtection="1">
      <alignment horizontal="right" vertical="center"/>
      <protection locked="0"/>
    </xf>
    <xf numFmtId="0" fontId="0" fillId="21" borderId="0" xfId="0" applyFill="1"/>
    <xf numFmtId="171" fontId="0" fillId="0" borderId="0" xfId="0" applyNumberFormat="1"/>
    <xf numFmtId="167" fontId="23" fillId="17" borderId="113" xfId="0" applyNumberFormat="1" applyFont="1" applyFill="1" applyBorder="1" applyAlignment="1" applyProtection="1">
      <alignment horizontal="right" vertical="center"/>
      <protection locked="0"/>
    </xf>
    <xf numFmtId="166" fontId="23" fillId="17" borderId="114" xfId="0" applyNumberFormat="1" applyFont="1" applyFill="1" applyBorder="1" applyAlignment="1" applyProtection="1">
      <alignment horizontal="right" vertical="center"/>
      <protection locked="0"/>
    </xf>
    <xf numFmtId="167" fontId="23" fillId="17" borderId="30" xfId="0" applyNumberFormat="1" applyFont="1" applyFill="1" applyBorder="1" applyAlignment="1" applyProtection="1">
      <alignment horizontal="right" vertical="center"/>
      <protection locked="0"/>
    </xf>
    <xf numFmtId="0" fontId="23" fillId="16" borderId="42" xfId="0" applyNumberFormat="1" applyFont="1" applyFill="1" applyBorder="1" applyAlignment="1" applyProtection="1">
      <alignment vertical="center"/>
      <protection locked="0"/>
    </xf>
    <xf numFmtId="0" fontId="23" fillId="16" borderId="109" xfId="0" applyNumberFormat="1" applyFont="1" applyFill="1" applyBorder="1" applyAlignment="1" applyProtection="1">
      <alignment horizontal="left" vertical="center"/>
      <protection locked="0"/>
    </xf>
    <xf numFmtId="49" fontId="23" fillId="16" borderId="42" xfId="0" applyNumberFormat="1" applyFont="1" applyFill="1" applyBorder="1" applyAlignment="1" applyProtection="1">
      <alignment horizontal="left" vertical="center" wrapText="1"/>
      <protection locked="0"/>
    </xf>
    <xf numFmtId="0" fontId="0" fillId="22" borderId="0" xfId="0" applyFill="1"/>
    <xf numFmtId="166" fontId="22" fillId="17" borderId="114" xfId="0" applyNumberFormat="1" applyFont="1" applyFill="1" applyBorder="1" applyAlignment="1" applyProtection="1">
      <alignment horizontal="right" vertical="center"/>
      <protection locked="0"/>
    </xf>
    <xf numFmtId="167" fontId="22" fillId="17" borderId="113" xfId="0" applyNumberFormat="1" applyFont="1" applyFill="1" applyBorder="1" applyAlignment="1" applyProtection="1">
      <alignment horizontal="right" vertical="center"/>
      <protection locked="0"/>
    </xf>
    <xf numFmtId="0" fontId="22" fillId="16" borderId="48" xfId="0" applyNumberFormat="1" applyFont="1" applyFill="1" applyBorder="1" applyAlignment="1" applyProtection="1">
      <alignment vertical="center"/>
      <protection locked="0"/>
    </xf>
    <xf numFmtId="166" fontId="22" fillId="17" borderId="76" xfId="0" applyNumberFormat="1" applyFont="1" applyFill="1" applyBorder="1" applyAlignment="1" applyProtection="1">
      <alignment horizontal="right" vertical="center"/>
      <protection locked="0"/>
    </xf>
    <xf numFmtId="167" fontId="22" fillId="17" borderId="115" xfId="0" applyNumberFormat="1" applyFont="1" applyFill="1" applyBorder="1" applyAlignment="1" applyProtection="1">
      <alignment horizontal="right" vertical="center"/>
      <protection locked="0"/>
    </xf>
    <xf numFmtId="166" fontId="22" fillId="17" borderId="116" xfId="0" applyNumberFormat="1" applyFont="1" applyFill="1" applyBorder="1" applyAlignment="1" applyProtection="1">
      <alignment horizontal="right" vertical="center"/>
      <protection locked="0"/>
    </xf>
    <xf numFmtId="167" fontId="22" fillId="17" borderId="28" xfId="0" applyNumberFormat="1" applyFont="1" applyFill="1" applyBorder="1" applyAlignment="1" applyProtection="1">
      <alignment horizontal="right" vertical="center"/>
      <protection locked="0"/>
    </xf>
    <xf numFmtId="167" fontId="23" fillId="17" borderId="117" xfId="0" applyNumberFormat="1" applyFont="1" applyFill="1" applyBorder="1" applyAlignment="1" applyProtection="1">
      <alignment horizontal="right" vertical="center"/>
      <protection locked="0"/>
    </xf>
    <xf numFmtId="166" fontId="23" fillId="17" borderId="118" xfId="0" applyNumberFormat="1" applyFont="1" applyFill="1" applyBorder="1" applyAlignment="1" applyProtection="1">
      <alignment horizontal="right" vertical="center"/>
      <protection locked="0"/>
    </xf>
    <xf numFmtId="167" fontId="23" fillId="17" borderId="119" xfId="0" applyNumberFormat="1" applyFont="1" applyFill="1" applyBorder="1" applyAlignment="1" applyProtection="1">
      <alignment horizontal="right" vertical="center"/>
      <protection locked="0"/>
    </xf>
    <xf numFmtId="0" fontId="23" fillId="16" borderId="120" xfId="0" applyNumberFormat="1" applyFont="1" applyFill="1" applyBorder="1" applyAlignment="1" applyProtection="1">
      <alignment vertical="center"/>
      <protection locked="0"/>
    </xf>
    <xf numFmtId="166" fontId="23" fillId="17" borderId="121" xfId="0" applyNumberFormat="1" applyFont="1" applyFill="1" applyBorder="1" applyAlignment="1" applyProtection="1">
      <alignment horizontal="right" vertical="center"/>
      <protection locked="0"/>
    </xf>
    <xf numFmtId="0" fontId="23" fillId="16" borderId="122" xfId="0" applyNumberFormat="1" applyFont="1" applyFill="1" applyBorder="1" applyAlignment="1" applyProtection="1">
      <alignment vertical="center"/>
      <protection locked="0"/>
    </xf>
    <xf numFmtId="167" fontId="23" fillId="17" borderId="115" xfId="0" applyNumberFormat="1" applyFont="1" applyFill="1" applyBorder="1" applyAlignment="1" applyProtection="1">
      <alignment horizontal="right" vertical="center"/>
      <protection locked="0"/>
    </xf>
    <xf numFmtId="166" fontId="23" fillId="17" borderId="116" xfId="0" applyNumberFormat="1" applyFont="1" applyFill="1" applyBorder="1" applyAlignment="1" applyProtection="1">
      <alignment horizontal="right" vertical="center"/>
      <protection locked="0"/>
    </xf>
    <xf numFmtId="167" fontId="23" fillId="17" borderId="28" xfId="0" applyNumberFormat="1" applyFont="1" applyFill="1" applyBorder="1" applyAlignment="1" applyProtection="1">
      <alignment horizontal="right" vertical="center"/>
      <protection locked="0"/>
    </xf>
    <xf numFmtId="0" fontId="23" fillId="16" borderId="48" xfId="0" applyNumberFormat="1" applyFont="1" applyFill="1" applyBorder="1" applyAlignment="1" applyProtection="1">
      <alignment vertical="center"/>
      <protection locked="0"/>
    </xf>
    <xf numFmtId="49" fontId="37" fillId="16" borderId="48" xfId="0" applyNumberFormat="1" applyFont="1" applyFill="1" applyBorder="1" applyAlignment="1" applyProtection="1">
      <alignment horizontal="left" vertical="center"/>
      <protection locked="0"/>
    </xf>
    <xf numFmtId="166" fontId="37" fillId="17" borderId="76" xfId="0" applyNumberFormat="1" applyFont="1" applyFill="1" applyBorder="1" applyAlignment="1" applyProtection="1">
      <alignment horizontal="right" vertical="center"/>
      <protection locked="0"/>
    </xf>
    <xf numFmtId="167" fontId="37" fillId="17" borderId="115" xfId="0" applyNumberFormat="1" applyFont="1" applyFill="1" applyBorder="1" applyAlignment="1" applyProtection="1">
      <alignment horizontal="right" vertical="center"/>
      <protection locked="0"/>
    </xf>
    <xf numFmtId="166" fontId="37" fillId="17" borderId="116" xfId="0" applyNumberFormat="1" applyFont="1" applyFill="1" applyBorder="1" applyAlignment="1" applyProtection="1">
      <alignment horizontal="right" vertical="center"/>
      <protection locked="0"/>
    </xf>
    <xf numFmtId="167" fontId="37" fillId="17" borderId="28" xfId="0" applyNumberFormat="1" applyFont="1" applyFill="1" applyBorder="1" applyAlignment="1" applyProtection="1">
      <alignment horizontal="right" vertical="center"/>
      <protection locked="0"/>
    </xf>
    <xf numFmtId="0" fontId="23" fillId="16" borderId="123" xfId="0" applyNumberFormat="1" applyFont="1" applyFill="1" applyBorder="1" applyAlignment="1" applyProtection="1">
      <alignment vertical="center"/>
      <protection locked="0"/>
    </xf>
    <xf numFmtId="49" fontId="23" fillId="16" borderId="79" xfId="0" applyNumberFormat="1" applyFont="1" applyFill="1" applyBorder="1" applyAlignment="1" applyProtection="1">
      <alignment horizontal="left" vertical="center" wrapText="1"/>
      <protection locked="0"/>
    </xf>
    <xf numFmtId="167" fontId="23" fillId="17" borderId="124" xfId="0" applyNumberFormat="1" applyFont="1" applyFill="1" applyBorder="1" applyAlignment="1" applyProtection="1">
      <alignment horizontal="right" vertical="center"/>
      <protection locked="0"/>
    </xf>
    <xf numFmtId="166" fontId="23" fillId="17" borderId="125" xfId="0" applyNumberFormat="1" applyFont="1" applyFill="1" applyBorder="1" applyAlignment="1" applyProtection="1">
      <alignment horizontal="right" vertical="center"/>
      <protection locked="0"/>
    </xf>
    <xf numFmtId="167" fontId="23" fillId="17" borderId="33" xfId="0" applyNumberFormat="1" applyFont="1" applyFill="1" applyBorder="1" applyAlignment="1" applyProtection="1">
      <alignment horizontal="right" vertical="center"/>
      <protection locked="0"/>
    </xf>
    <xf numFmtId="49" fontId="22" fillId="16" borderId="59" xfId="0" applyNumberFormat="1" applyFont="1" applyFill="1" applyBorder="1" applyAlignment="1" applyProtection="1">
      <alignment vertical="center"/>
      <protection locked="0"/>
    </xf>
    <xf numFmtId="0" fontId="22" fillId="16" borderId="12" xfId="0" applyNumberFormat="1" applyFont="1" applyFill="1" applyBorder="1" applyAlignment="1" applyProtection="1">
      <alignment vertical="center"/>
      <protection locked="0"/>
    </xf>
    <xf numFmtId="49" fontId="22" fillId="16" borderId="12" xfId="0" applyNumberFormat="1" applyFont="1" applyFill="1" applyBorder="1" applyAlignment="1" applyProtection="1">
      <alignment horizontal="left" vertical="center"/>
      <protection locked="0"/>
    </xf>
    <xf numFmtId="49" fontId="22" fillId="16" borderId="12" xfId="0" applyNumberFormat="1" applyFont="1" applyFill="1" applyBorder="1" applyAlignment="1" applyProtection="1">
      <alignment horizontal="right" vertical="center"/>
      <protection locked="0"/>
    </xf>
    <xf numFmtId="49" fontId="22" fillId="16" borderId="126" xfId="0" applyNumberFormat="1" applyFont="1" applyFill="1" applyBorder="1" applyAlignment="1" applyProtection="1">
      <alignment horizontal="left" vertical="center"/>
      <protection locked="0"/>
    </xf>
    <xf numFmtId="166" fontId="22" fillId="17" borderId="127" xfId="0" applyNumberFormat="1" applyFont="1" applyFill="1" applyBorder="1" applyAlignment="1" applyProtection="1">
      <alignment horizontal="right" vertical="center"/>
      <protection locked="0"/>
    </xf>
    <xf numFmtId="167" fontId="22" fillId="17" borderId="128" xfId="0" applyNumberFormat="1" applyFont="1" applyFill="1" applyBorder="1" applyAlignment="1" applyProtection="1">
      <alignment horizontal="right" vertical="center"/>
      <protection locked="0"/>
    </xf>
    <xf numFmtId="166" fontId="22" fillId="17" borderId="129" xfId="0" applyNumberFormat="1" applyFont="1" applyFill="1" applyBorder="1" applyAlignment="1" applyProtection="1">
      <alignment horizontal="right" vertical="center"/>
      <protection locked="0"/>
    </xf>
    <xf numFmtId="167" fontId="22" fillId="17" borderId="17" xfId="0" applyNumberFormat="1" applyFont="1" applyFill="1" applyBorder="1" applyAlignment="1" applyProtection="1">
      <alignment horizontal="right" vertical="center"/>
      <protection locked="0"/>
    </xf>
    <xf numFmtId="0" fontId="22" fillId="16" borderId="103" xfId="0" applyNumberFormat="1" applyFont="1" applyFill="1" applyBorder="1" applyAlignment="1" applyProtection="1">
      <alignment vertical="center"/>
      <protection locked="0"/>
    </xf>
    <xf numFmtId="49" fontId="23" fillId="16" borderId="50" xfId="0" applyNumberFormat="1" applyFont="1" applyFill="1" applyBorder="1" applyAlignment="1" applyProtection="1">
      <alignment vertical="center"/>
      <protection locked="0"/>
    </xf>
    <xf numFmtId="0" fontId="23" fillId="16" borderId="130" xfId="0" applyNumberFormat="1" applyFont="1" applyFill="1" applyBorder="1" applyAlignment="1" applyProtection="1">
      <alignment vertical="center"/>
      <protection locked="0"/>
    </xf>
    <xf numFmtId="49" fontId="23" fillId="16" borderId="131" xfId="0" applyNumberFormat="1" applyFont="1" applyFill="1" applyBorder="1" applyAlignment="1" applyProtection="1">
      <alignment horizontal="left" vertical="center"/>
      <protection locked="0"/>
    </xf>
    <xf numFmtId="49" fontId="23" fillId="16" borderId="51" xfId="0" applyNumberFormat="1" applyFont="1" applyFill="1" applyBorder="1" applyAlignment="1" applyProtection="1">
      <alignment horizontal="left" vertical="center"/>
      <protection locked="0"/>
    </xf>
    <xf numFmtId="49" fontId="23" fillId="16" borderId="51" xfId="0" applyNumberFormat="1" applyFont="1" applyFill="1" applyBorder="1" applyAlignment="1" applyProtection="1">
      <alignment horizontal="right" vertical="center"/>
      <protection locked="0"/>
    </xf>
    <xf numFmtId="49" fontId="23" fillId="16" borderId="52" xfId="0" applyNumberFormat="1" applyFont="1" applyFill="1" applyBorder="1" applyAlignment="1" applyProtection="1">
      <alignment horizontal="left" vertical="center"/>
      <protection locked="0"/>
    </xf>
    <xf numFmtId="166" fontId="23" fillId="17" borderId="132" xfId="0" applyNumberFormat="1" applyFont="1" applyFill="1" applyBorder="1" applyAlignment="1" applyProtection="1">
      <alignment horizontal="right" vertical="center"/>
      <protection locked="0"/>
    </xf>
    <xf numFmtId="167" fontId="23" fillId="17" borderId="133" xfId="0" applyNumberFormat="1" applyFont="1" applyFill="1" applyBorder="1" applyAlignment="1" applyProtection="1">
      <alignment horizontal="right" vertical="center"/>
      <protection locked="0"/>
    </xf>
    <xf numFmtId="166" fontId="23" fillId="17" borderId="134" xfId="0" applyNumberFormat="1" applyFont="1" applyFill="1" applyBorder="1" applyAlignment="1" applyProtection="1">
      <alignment horizontal="right" vertical="center"/>
      <protection locked="0"/>
    </xf>
    <xf numFmtId="167" fontId="23" fillId="17" borderId="135" xfId="0" applyNumberFormat="1" applyFont="1" applyFill="1" applyBorder="1" applyAlignment="1" applyProtection="1">
      <alignment horizontal="right" vertical="center"/>
      <protection locked="0"/>
    </xf>
    <xf numFmtId="166" fontId="37" fillId="17" borderId="107" xfId="0" applyNumberFormat="1" applyFont="1" applyFill="1" applyBorder="1" applyAlignment="1" applyProtection="1">
      <alignment horizontal="right" vertical="center"/>
      <protection locked="0"/>
    </xf>
    <xf numFmtId="166" fontId="37" fillId="17" borderId="125" xfId="0" applyNumberFormat="1" applyFont="1" applyFill="1" applyBorder="1" applyAlignment="1" applyProtection="1">
      <alignment horizontal="right" vertical="center"/>
      <protection locked="0"/>
    </xf>
    <xf numFmtId="0" fontId="39" fillId="23" borderId="0" xfId="0" applyFont="1" applyFill="1"/>
    <xf numFmtId="0" fontId="40" fillId="24" borderId="136" xfId="48" applyFont="1" applyFill="1" applyBorder="1" applyAlignment="1">
      <alignment horizontal="right"/>
    </xf>
    <xf numFmtId="0" fontId="41" fillId="0" borderId="0" xfId="0" applyFont="1"/>
    <xf numFmtId="0" fontId="29" fillId="19" borderId="0" xfId="0" applyFont="1" applyFill="1" applyAlignment="1" applyProtection="1">
      <alignment horizontal="left" vertical="center" wrapText="1"/>
      <protection hidden="1"/>
    </xf>
    <xf numFmtId="0" fontId="42" fillId="19" borderId="0" xfId="0" applyFont="1" applyFill="1" applyAlignment="1" applyProtection="1">
      <alignment horizontal="left" vertical="center" wrapText="1"/>
      <protection locked="0"/>
    </xf>
    <xf numFmtId="0" fontId="43" fillId="18" borderId="137" xfId="0" applyFont="1" applyFill="1" applyBorder="1" applyAlignment="1" applyProtection="1">
      <alignment horizontal="center" vertical="center" wrapText="1"/>
      <protection hidden="1"/>
    </xf>
    <xf numFmtId="22" fontId="42" fillId="19" borderId="0" xfId="0" applyNumberFormat="1" applyFont="1" applyFill="1" applyAlignment="1" applyProtection="1">
      <alignment horizontal="left" vertical="center" wrapText="1"/>
      <protection locked="0"/>
    </xf>
    <xf numFmtId="0" fontId="44" fillId="19" borderId="0" xfId="0" applyFont="1" applyFill="1" applyAlignment="1" applyProtection="1">
      <alignment horizontal="center" vertical="center" wrapText="1"/>
      <protection hidden="1"/>
    </xf>
    <xf numFmtId="0" fontId="29" fillId="15" borderId="138" xfId="0" applyFont="1" applyFill="1" applyBorder="1" applyAlignment="1" applyProtection="1">
      <alignment horizontal="left" vertical="center" wrapText="1"/>
      <protection locked="0"/>
    </xf>
    <xf numFmtId="0" fontId="45" fillId="20" borderId="138" xfId="0" applyFont="1" applyFill="1" applyBorder="1" applyAlignment="1" applyProtection="1">
      <alignment horizontal="center" vertical="center" wrapText="1"/>
      <protection hidden="1"/>
    </xf>
    <xf numFmtId="0" fontId="29" fillId="15" borderId="139" xfId="0" applyFont="1" applyFill="1" applyBorder="1" applyAlignment="1" applyProtection="1">
      <alignment horizontal="left" vertical="center" wrapText="1"/>
      <protection locked="0"/>
    </xf>
    <xf numFmtId="0" fontId="45" fillId="20" borderId="139" xfId="0" applyFont="1" applyFill="1" applyBorder="1" applyAlignment="1" applyProtection="1">
      <alignment horizontal="center" vertical="center" wrapText="1"/>
      <protection hidden="1"/>
    </xf>
    <xf numFmtId="0" fontId="29" fillId="17" borderId="139" xfId="0" applyFont="1" applyFill="1" applyBorder="1" applyAlignment="1" applyProtection="1">
      <alignment horizontal="left" vertical="center" wrapText="1"/>
      <protection locked="0"/>
    </xf>
    <xf numFmtId="0" fontId="29" fillId="17" borderId="140" xfId="0" applyFont="1" applyFill="1" applyBorder="1" applyAlignment="1" applyProtection="1">
      <alignment horizontal="left" vertical="center" wrapText="1"/>
      <protection locked="0"/>
    </xf>
    <xf numFmtId="0" fontId="45" fillId="20" borderId="140" xfId="0" applyFont="1" applyFill="1" applyBorder="1" applyAlignment="1" applyProtection="1">
      <alignment horizontal="center" vertical="center" wrapText="1"/>
      <protection hidden="1"/>
    </xf>
    <xf numFmtId="0" fontId="46" fillId="19" borderId="0" xfId="0" applyFont="1" applyFill="1" applyAlignment="1" applyProtection="1">
      <alignment horizontal="center" vertical="center"/>
      <protection locked="0" hidden="1"/>
    </xf>
    <xf numFmtId="0" fontId="46" fillId="19" borderId="0" xfId="0" applyFont="1" applyFill="1" applyAlignment="1" applyProtection="1">
      <alignment horizontal="center" vertical="center"/>
      <protection hidden="1"/>
    </xf>
    <xf numFmtId="0" fontId="47" fillId="19" borderId="0" xfId="0" applyFont="1" applyFill="1" applyAlignment="1" applyProtection="1">
      <alignment horizontal="left" vertical="center" wrapText="1"/>
      <protection locked="0"/>
    </xf>
    <xf numFmtId="14" fontId="48" fillId="19" borderId="0" xfId="0" applyNumberFormat="1" applyFont="1" applyFill="1" applyAlignment="1" applyProtection="1">
      <alignment horizontal="center" vertical="center"/>
      <protection hidden="1"/>
    </xf>
    <xf numFmtId="0" fontId="49" fillId="19" borderId="0" xfId="0" applyFont="1" applyFill="1" applyAlignment="1" applyProtection="1">
      <alignment horizontal="center" vertical="center"/>
      <protection hidden="1"/>
    </xf>
    <xf numFmtId="22" fontId="47" fillId="19" borderId="0" xfId="0" applyNumberFormat="1" applyFont="1" applyFill="1" applyAlignment="1" applyProtection="1">
      <alignment horizontal="left" vertical="center" wrapText="1"/>
      <protection locked="0"/>
    </xf>
    <xf numFmtId="0" fontId="50" fillId="18" borderId="141" xfId="0" applyFont="1" applyFill="1" applyBorder="1" applyAlignment="1" applyProtection="1">
      <alignment horizontal="center" vertical="center"/>
      <protection hidden="1"/>
    </xf>
    <xf numFmtId="0" fontId="50" fillId="18" borderId="141" xfId="0" applyFont="1" applyFill="1" applyBorder="1" applyAlignment="1" applyProtection="1">
      <alignment horizontal="left" vertical="center" indent="1"/>
      <protection hidden="1"/>
    </xf>
    <xf numFmtId="0" fontId="51" fillId="19" borderId="137" xfId="0" applyFont="1" applyFill="1" applyBorder="1" applyAlignment="1" applyProtection="1">
      <alignment horizontal="center" vertical="center"/>
      <protection hidden="1"/>
    </xf>
    <xf numFmtId="49" fontId="51" fillId="19" borderId="137" xfId="0" applyNumberFormat="1" applyFont="1" applyFill="1" applyBorder="1" applyAlignment="1" applyProtection="1">
      <alignment horizontal="center" vertical="center" wrapText="1"/>
      <protection locked="0"/>
    </xf>
    <xf numFmtId="0" fontId="51" fillId="19" borderId="137" xfId="0" applyNumberFormat="1" applyFont="1" applyFill="1" applyBorder="1" applyAlignment="1" applyProtection="1">
      <alignment horizontal="center" vertical="center"/>
      <protection hidden="1"/>
    </xf>
    <xf numFmtId="0" fontId="51" fillId="19" borderId="137" xfId="0" applyNumberFormat="1" applyFont="1" applyFill="1" applyBorder="1" applyAlignment="1" applyProtection="1">
      <alignment horizontal="left" vertical="center" wrapText="1" indent="1"/>
      <protection locked="0"/>
    </xf>
    <xf numFmtId="49" fontId="51" fillId="19" borderId="137" xfId="0" applyNumberFormat="1" applyFont="1" applyFill="1" applyBorder="1" applyAlignment="1" applyProtection="1">
      <alignment horizontal="center" vertical="center"/>
      <protection locked="0"/>
    </xf>
    <xf numFmtId="0" fontId="49" fillId="19" borderId="0" xfId="0" applyFont="1" applyFill="1" applyAlignment="1" applyProtection="1">
      <alignment horizontal="center" vertical="center"/>
      <protection locked="0" hidden="1"/>
    </xf>
    <xf numFmtId="0" fontId="47" fillId="19" borderId="0" xfId="0" applyFont="1" applyFill="1" applyAlignment="1" applyProtection="1">
      <alignment horizontal="right" vertical="center"/>
      <protection hidden="1"/>
    </xf>
    <xf numFmtId="49" fontId="51" fillId="19" borderId="137" xfId="0" applyNumberFormat="1" applyFont="1" applyFill="1" applyBorder="1" applyAlignment="1" applyProtection="1">
      <alignment horizontal="center" vertical="center"/>
      <protection hidden="1"/>
    </xf>
    <xf numFmtId="49" fontId="2" fillId="15" borderId="11" xfId="0" applyNumberFormat="1" applyFont="1" applyFill="1" applyBorder="1" applyAlignment="1" applyProtection="1">
      <alignment horizontal="right" vertical="center" wrapText="1"/>
      <protection hidden="1"/>
    </xf>
    <xf numFmtId="49" fontId="22" fillId="16" borderId="44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0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91" xfId="0" applyNumberFormat="1" applyFont="1" applyFill="1" applyBorder="1" applyAlignment="1" applyProtection="1">
      <alignment horizontal="center" vertical="center" wrapText="1"/>
      <protection locked="0"/>
    </xf>
    <xf numFmtId="170" fontId="23" fillId="17" borderId="142" xfId="0" applyNumberFormat="1" applyFont="1" applyFill="1" applyBorder="1" applyAlignment="1" applyProtection="1">
      <alignment horizontal="right" vertical="center"/>
      <protection locked="0"/>
    </xf>
    <xf numFmtId="170" fontId="23" fillId="17" borderId="143" xfId="0" applyNumberFormat="1" applyFont="1" applyFill="1" applyBorder="1" applyAlignment="1" applyProtection="1">
      <alignment horizontal="right" vertical="center"/>
      <protection locked="0"/>
    </xf>
    <xf numFmtId="2" fontId="24" fillId="0" borderId="0" xfId="0" applyNumberFormat="1" applyFont="1" applyFill="1" applyAlignment="1" applyProtection="1">
      <alignment vertical="top"/>
      <protection hidden="1"/>
    </xf>
    <xf numFmtId="169" fontId="29" fillId="0" borderId="53" xfId="0" applyNumberFormat="1" applyFont="1" applyFill="1" applyBorder="1" applyAlignment="1" applyProtection="1">
      <protection hidden="1"/>
    </xf>
    <xf numFmtId="0" fontId="29" fillId="0" borderId="0" xfId="0" applyFont="1" applyFill="1" applyBorder="1" applyAlignment="1" applyProtection="1">
      <protection hidden="1"/>
    </xf>
    <xf numFmtId="0" fontId="30" fillId="0" borderId="0" xfId="0" applyFont="1" applyFill="1" applyBorder="1" applyAlignment="1" applyProtection="1">
      <protection hidden="1"/>
    </xf>
    <xf numFmtId="173" fontId="23" fillId="56" borderId="0" xfId="0" applyNumberFormat="1" applyFont="1" applyFill="1" applyBorder="1" applyAlignment="1" applyProtection="1">
      <protection hidden="1"/>
    </xf>
    <xf numFmtId="174" fontId="23" fillId="56" borderId="0" xfId="0" applyNumberFormat="1" applyFont="1" applyFill="1" applyBorder="1" applyAlignment="1" applyProtection="1">
      <protection hidden="1"/>
    </xf>
    <xf numFmtId="174" fontId="23" fillId="17" borderId="15" xfId="0" applyNumberFormat="1" applyFont="1" applyFill="1" applyBorder="1" applyAlignment="1" applyProtection="1">
      <alignment horizontal="right" vertical="center"/>
      <protection locked="0"/>
    </xf>
    <xf numFmtId="165" fontId="22" fillId="17" borderId="32" xfId="52" applyNumberFormat="1" applyFont="1" applyFill="1" applyBorder="1" applyAlignment="1" applyProtection="1">
      <alignment horizontal="right" vertical="center"/>
      <protection locked="0"/>
    </xf>
    <xf numFmtId="4" fontId="22" fillId="16" borderId="144" xfId="0" applyNumberFormat="1" applyFont="1" applyFill="1" applyBorder="1" applyAlignment="1" applyProtection="1">
      <alignment horizontal="center" vertical="center" wrapText="1"/>
      <protection locked="0"/>
    </xf>
    <xf numFmtId="168" fontId="22" fillId="17" borderId="39" xfId="0" applyNumberFormat="1" applyFont="1" applyFill="1" applyBorder="1" applyAlignment="1" applyProtection="1">
      <alignment horizontal="right" vertical="center"/>
      <protection locked="0"/>
    </xf>
    <xf numFmtId="168" fontId="22" fillId="17" borderId="145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Fill="1" applyAlignment="1" applyProtection="1">
      <alignment vertical="center"/>
      <protection hidden="1"/>
    </xf>
    <xf numFmtId="173" fontId="23" fillId="56" borderId="0" xfId="0" applyNumberFormat="1" applyFont="1" applyFill="1" applyBorder="1" applyAlignment="1" applyProtection="1">
      <alignment horizontal="right"/>
      <protection hidden="1"/>
    </xf>
    <xf numFmtId="166" fontId="22" fillId="17" borderId="145" xfId="0" applyNumberFormat="1" applyFont="1" applyFill="1" applyBorder="1" applyAlignment="1" applyProtection="1">
      <alignment horizontal="right" vertical="center"/>
      <protection locked="0"/>
    </xf>
    <xf numFmtId="166" fontId="23" fillId="17" borderId="146" xfId="0" applyNumberFormat="1" applyFont="1" applyFill="1" applyBorder="1" applyAlignment="1" applyProtection="1">
      <alignment horizontal="right" vertical="center"/>
      <protection locked="0"/>
    </xf>
    <xf numFmtId="166" fontId="77" fillId="17" borderId="22" xfId="0" applyNumberFormat="1" applyFont="1" applyFill="1" applyBorder="1" applyAlignment="1" applyProtection="1">
      <alignment horizontal="right" vertical="center"/>
      <protection locked="0"/>
    </xf>
    <xf numFmtId="166" fontId="22" fillId="17" borderId="36" xfId="0" applyNumberFormat="1" applyFont="1" applyFill="1" applyBorder="1" applyAlignment="1" applyProtection="1">
      <alignment horizontal="right" vertical="center"/>
      <protection locked="0"/>
    </xf>
    <xf numFmtId="166" fontId="23" fillId="17" borderId="63" xfId="0" applyNumberFormat="1" applyFont="1" applyFill="1" applyBorder="1" applyAlignment="1" applyProtection="1">
      <alignment horizontal="right" vertical="center"/>
      <protection locked="0"/>
    </xf>
    <xf numFmtId="168" fontId="22" fillId="17" borderId="36" xfId="0" applyNumberFormat="1" applyFont="1" applyFill="1" applyBorder="1" applyAlignment="1" applyProtection="1">
      <alignment horizontal="right" vertical="center"/>
      <protection locked="0"/>
    </xf>
    <xf numFmtId="168" fontId="22" fillId="17" borderId="147" xfId="0" applyNumberFormat="1" applyFont="1" applyFill="1" applyBorder="1" applyAlignment="1" applyProtection="1">
      <alignment horizontal="right" vertical="center"/>
      <protection locked="0"/>
    </xf>
    <xf numFmtId="166" fontId="23" fillId="17" borderId="148" xfId="0" applyNumberFormat="1" applyFont="1" applyFill="1" applyBorder="1" applyAlignment="1" applyProtection="1">
      <alignment horizontal="right" vertical="center"/>
      <protection locked="0"/>
    </xf>
    <xf numFmtId="174" fontId="23" fillId="17" borderId="63" xfId="0" applyNumberFormat="1" applyFont="1" applyFill="1" applyBorder="1" applyAlignment="1" applyProtection="1">
      <alignment horizontal="right" vertical="center"/>
      <protection locked="0"/>
    </xf>
    <xf numFmtId="165" fontId="22" fillId="17" borderId="89" xfId="52" applyNumberFormat="1" applyFont="1" applyFill="1" applyBorder="1" applyAlignment="1" applyProtection="1">
      <alignment horizontal="right" vertical="center"/>
      <protection locked="0"/>
    </xf>
    <xf numFmtId="174" fontId="23" fillId="17" borderId="30" xfId="0" applyNumberFormat="1" applyFont="1" applyFill="1" applyBorder="1" applyAlignment="1" applyProtection="1">
      <alignment horizontal="right" vertical="center"/>
      <protection locked="0"/>
    </xf>
    <xf numFmtId="165" fontId="22" fillId="17" borderId="33" xfId="52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Alignment="1" applyProtection="1">
      <alignment horizontal="center" vertical="center"/>
      <protection hidden="1"/>
    </xf>
    <xf numFmtId="166" fontId="22" fillId="17" borderId="149" xfId="0" applyNumberFormat="1" applyFont="1" applyFill="1" applyBorder="1" applyAlignment="1" applyProtection="1">
      <alignment horizontal="right" vertical="center"/>
      <protection locked="0"/>
    </xf>
    <xf numFmtId="166" fontId="22" fillId="17" borderId="150" xfId="0" applyNumberFormat="1" applyFont="1" applyFill="1" applyBorder="1" applyAlignment="1" applyProtection="1">
      <alignment horizontal="right" vertical="center"/>
      <protection locked="0"/>
    </xf>
    <xf numFmtId="166" fontId="22" fillId="17" borderId="151" xfId="0" applyNumberFormat="1" applyFont="1" applyFill="1" applyBorder="1" applyAlignment="1" applyProtection="1">
      <alignment horizontal="right" vertical="center"/>
      <protection locked="0"/>
    </xf>
    <xf numFmtId="166" fontId="23" fillId="17" borderId="152" xfId="0" applyNumberFormat="1" applyFont="1" applyFill="1" applyBorder="1" applyAlignment="1" applyProtection="1">
      <alignment horizontal="right" vertical="center"/>
      <protection locked="0"/>
    </xf>
    <xf numFmtId="166" fontId="23" fillId="17" borderId="153" xfId="0" applyNumberFormat="1" applyFont="1" applyFill="1" applyBorder="1" applyAlignment="1" applyProtection="1">
      <alignment horizontal="right" vertical="center"/>
      <protection locked="0"/>
    </xf>
    <xf numFmtId="169" fontId="23" fillId="17" borderId="154" xfId="0" applyNumberFormat="1" applyFont="1" applyFill="1" applyBorder="1" applyAlignment="1" applyProtection="1">
      <alignment horizontal="right" vertical="center"/>
    </xf>
    <xf numFmtId="169" fontId="22" fillId="17" borderId="155" xfId="0" applyNumberFormat="1" applyFont="1" applyFill="1" applyBorder="1" applyAlignment="1" applyProtection="1">
      <alignment horizontal="right" vertical="center"/>
    </xf>
    <xf numFmtId="4" fontId="22" fillId="16" borderId="156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vertical="center"/>
      <protection hidden="1"/>
    </xf>
    <xf numFmtId="4" fontId="22" fillId="16" borderId="157" xfId="0" applyNumberFormat="1" applyFont="1" applyFill="1" applyBorder="1" applyAlignment="1" applyProtection="1">
      <alignment horizontal="center" vertical="center" wrapText="1"/>
      <protection locked="0"/>
    </xf>
    <xf numFmtId="166" fontId="22" fillId="17" borderId="65" xfId="0" applyNumberFormat="1" applyFont="1" applyFill="1" applyBorder="1" applyAlignment="1" applyProtection="1">
      <alignment horizontal="right" vertical="center"/>
      <protection locked="0"/>
    </xf>
    <xf numFmtId="169" fontId="23" fillId="17" borderId="19" xfId="0" applyNumberFormat="1" applyFont="1" applyFill="1" applyBorder="1" applyAlignment="1" applyProtection="1">
      <alignment horizontal="right" vertical="center"/>
    </xf>
    <xf numFmtId="169" fontId="22" fillId="17" borderId="135" xfId="0" applyNumberFormat="1" applyFont="1" applyFill="1" applyBorder="1" applyAlignment="1" applyProtection="1">
      <alignment horizontal="right" vertical="center"/>
    </xf>
    <xf numFmtId="49" fontId="22" fillId="16" borderId="2" xfId="0" applyNumberFormat="1" applyFont="1" applyFill="1" applyBorder="1" applyAlignment="1" applyProtection="1">
      <alignment horizontal="left" vertical="center"/>
      <protection locked="0"/>
    </xf>
    <xf numFmtId="49" fontId="22" fillId="16" borderId="158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40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159" xfId="0" applyNumberFormat="1" applyFont="1" applyFill="1" applyBorder="1" applyAlignment="1" applyProtection="1">
      <alignment horizontal="center" vertical="center" wrapText="1"/>
      <protection locked="0"/>
    </xf>
    <xf numFmtId="168" fontId="23" fillId="17" borderId="160" xfId="0" applyNumberFormat="1" applyFont="1" applyFill="1" applyBorder="1" applyAlignment="1" applyProtection="1">
      <alignment horizontal="right" vertical="center"/>
      <protection locked="0"/>
    </xf>
    <xf numFmtId="168" fontId="23" fillId="17" borderId="64" xfId="0" applyNumberFormat="1" applyFont="1" applyFill="1" applyBorder="1" applyAlignment="1" applyProtection="1">
      <alignment horizontal="right" vertical="center"/>
      <protection locked="0"/>
    </xf>
    <xf numFmtId="0" fontId="29" fillId="0" borderId="0" xfId="0" applyFont="1" applyFill="1" applyAlignment="1" applyProtection="1">
      <alignment horizontal="left" vertical="top" wrapText="1"/>
      <protection locked="0"/>
    </xf>
    <xf numFmtId="164" fontId="33" fillId="16" borderId="161" xfId="0" applyNumberFormat="1" applyFont="1" applyFill="1" applyBorder="1" applyAlignment="1" applyProtection="1">
      <alignment horizontal="center" vertical="center"/>
    </xf>
    <xf numFmtId="164" fontId="33" fillId="16" borderId="12" xfId="0" applyNumberFormat="1" applyFont="1" applyFill="1" applyBorder="1" applyAlignment="1" applyProtection="1">
      <alignment horizontal="center" vertical="center"/>
    </xf>
    <xf numFmtId="168" fontId="22" fillId="17" borderId="162" xfId="0" applyNumberFormat="1" applyFont="1" applyFill="1" applyBorder="1" applyAlignment="1" applyProtection="1">
      <alignment horizontal="right" vertical="center"/>
      <protection locked="0"/>
    </xf>
    <xf numFmtId="166" fontId="23" fillId="17" borderId="163" xfId="0" applyNumberFormat="1" applyFont="1" applyFill="1" applyBorder="1" applyAlignment="1" applyProtection="1">
      <alignment horizontal="right" vertical="center"/>
      <protection locked="0"/>
    </xf>
    <xf numFmtId="166" fontId="23" fillId="17" borderId="164" xfId="0" applyNumberFormat="1" applyFont="1" applyFill="1" applyBorder="1" applyAlignment="1" applyProtection="1">
      <alignment horizontal="right" vertical="center"/>
      <protection locked="0"/>
    </xf>
    <xf numFmtId="166" fontId="77" fillId="17" borderId="21" xfId="0" applyNumberFormat="1" applyFont="1" applyFill="1" applyBorder="1" applyAlignment="1" applyProtection="1">
      <alignment horizontal="right" vertical="center"/>
      <protection locked="0"/>
    </xf>
    <xf numFmtId="167" fontId="23" fillId="17" borderId="165" xfId="0" applyNumberFormat="1" applyFont="1" applyFill="1" applyBorder="1" applyAlignment="1" applyProtection="1">
      <alignment horizontal="right" vertical="center"/>
    </xf>
    <xf numFmtId="167" fontId="23" fillId="17" borderId="166" xfId="0" applyNumberFormat="1" applyFont="1" applyFill="1" applyBorder="1" applyAlignment="1" applyProtection="1">
      <alignment horizontal="right" vertical="center"/>
    </xf>
    <xf numFmtId="167" fontId="23" fillId="17" borderId="163" xfId="0" applyNumberFormat="1" applyFont="1" applyFill="1" applyBorder="1" applyAlignment="1" applyProtection="1">
      <alignment horizontal="right" vertical="center"/>
    </xf>
    <xf numFmtId="167" fontId="23" fillId="17" borderId="167" xfId="0" applyNumberFormat="1" applyFont="1" applyFill="1" applyBorder="1" applyAlignment="1" applyProtection="1">
      <alignment horizontal="right" vertical="center"/>
    </xf>
    <xf numFmtId="167" fontId="23" fillId="17" borderId="168" xfId="0" applyNumberFormat="1" applyFont="1" applyFill="1" applyBorder="1" applyAlignment="1" applyProtection="1">
      <alignment horizontal="right" vertical="center"/>
    </xf>
    <xf numFmtId="167" fontId="23" fillId="17" borderId="169" xfId="0" applyNumberFormat="1" applyFont="1" applyFill="1" applyBorder="1" applyAlignment="1" applyProtection="1">
      <alignment horizontal="right" vertical="center"/>
    </xf>
    <xf numFmtId="167" fontId="23" fillId="17" borderId="170" xfId="0" applyNumberFormat="1" applyFont="1" applyFill="1" applyBorder="1" applyAlignment="1" applyProtection="1">
      <alignment horizontal="right" vertical="center"/>
    </xf>
    <xf numFmtId="167" fontId="23" fillId="17" borderId="171" xfId="0" applyNumberFormat="1" applyFont="1" applyFill="1" applyBorder="1" applyAlignment="1" applyProtection="1">
      <alignment horizontal="right" vertical="center"/>
    </xf>
    <xf numFmtId="167" fontId="23" fillId="17" borderId="76" xfId="0" applyNumberFormat="1" applyFont="1" applyFill="1" applyBorder="1" applyAlignment="1" applyProtection="1">
      <alignment horizontal="right" vertical="center"/>
    </xf>
    <xf numFmtId="167" fontId="23" fillId="17" borderId="172" xfId="0" applyNumberFormat="1" applyFont="1" applyFill="1" applyBorder="1" applyAlignment="1" applyProtection="1">
      <alignment horizontal="right" vertical="center"/>
    </xf>
    <xf numFmtId="0" fontId="30" fillId="0" borderId="0" xfId="0" applyFont="1" applyFill="1" applyBorder="1" applyAlignment="1" applyProtection="1">
      <alignment horizontal="right"/>
      <protection locked="0"/>
    </xf>
    <xf numFmtId="172" fontId="22" fillId="17" borderId="199" xfId="0" applyNumberFormat="1" applyFont="1" applyFill="1" applyBorder="1" applyAlignment="1" applyProtection="1">
      <alignment horizontal="right" vertical="center"/>
      <protection locked="0"/>
    </xf>
    <xf numFmtId="172" fontId="22" fillId="17" borderId="200" xfId="0" applyNumberFormat="1" applyFont="1" applyFill="1" applyBorder="1" applyAlignment="1" applyProtection="1">
      <alignment horizontal="right" vertical="center"/>
      <protection locked="0"/>
    </xf>
    <xf numFmtId="172" fontId="22" fillId="17" borderId="201" xfId="0" applyNumberFormat="1" applyFont="1" applyFill="1" applyBorder="1" applyAlignment="1" applyProtection="1">
      <alignment horizontal="right" vertical="center"/>
      <protection locked="0"/>
    </xf>
    <xf numFmtId="172" fontId="22" fillId="17" borderId="202" xfId="0" applyNumberFormat="1" applyFont="1" applyFill="1" applyBorder="1" applyAlignment="1" applyProtection="1">
      <alignment horizontal="right" vertical="center"/>
      <protection locked="0"/>
    </xf>
    <xf numFmtId="49" fontId="22" fillId="16" borderId="203" xfId="0" applyNumberFormat="1" applyFont="1" applyFill="1" applyBorder="1" applyAlignment="1" applyProtection="1">
      <alignment horizontal="left" vertical="center"/>
      <protection locked="0"/>
    </xf>
    <xf numFmtId="165" fontId="22" fillId="17" borderId="203" xfId="0" applyNumberFormat="1" applyFont="1" applyFill="1" applyBorder="1" applyAlignment="1" applyProtection="1">
      <alignment horizontal="right" vertical="center"/>
      <protection locked="0"/>
    </xf>
    <xf numFmtId="165" fontId="22" fillId="17" borderId="204" xfId="0" applyNumberFormat="1" applyFont="1" applyFill="1" applyBorder="1" applyAlignment="1" applyProtection="1">
      <alignment horizontal="right" vertical="center"/>
      <protection locked="0"/>
    </xf>
    <xf numFmtId="49" fontId="22" fillId="16" borderId="122" xfId="0" applyNumberFormat="1" applyFont="1" applyFill="1" applyBorder="1" applyAlignment="1" applyProtection="1">
      <alignment horizontal="left" vertical="center"/>
      <protection locked="0"/>
    </xf>
    <xf numFmtId="49" fontId="22" fillId="16" borderId="89" xfId="0" applyNumberFormat="1" applyFont="1" applyFill="1" applyBorder="1" applyAlignment="1" applyProtection="1">
      <alignment vertical="center"/>
      <protection locked="0"/>
    </xf>
    <xf numFmtId="49" fontId="22" fillId="16" borderId="79" xfId="0" applyNumberFormat="1" applyFont="1" applyFill="1" applyBorder="1" applyAlignment="1" applyProtection="1">
      <alignment horizontal="left" vertical="center"/>
      <protection locked="0"/>
    </xf>
    <xf numFmtId="49" fontId="22" fillId="16" borderId="205" xfId="0" applyNumberFormat="1" applyFont="1" applyFill="1" applyBorder="1" applyAlignment="1" applyProtection="1">
      <alignment horizontal="right" vertical="center"/>
      <protection locked="0"/>
    </xf>
    <xf numFmtId="49" fontId="22" fillId="16" borderId="206" xfId="0" applyNumberFormat="1" applyFont="1" applyFill="1" applyBorder="1" applyAlignment="1" applyProtection="1">
      <alignment horizontal="left" vertical="center"/>
      <protection locked="0"/>
    </xf>
    <xf numFmtId="165" fontId="22" fillId="17" borderId="207" xfId="0" applyNumberFormat="1" applyFont="1" applyFill="1" applyBorder="1" applyAlignment="1" applyProtection="1">
      <alignment horizontal="right" vertical="center"/>
      <protection locked="0"/>
    </xf>
    <xf numFmtId="165" fontId="22" fillId="17" borderId="209" xfId="0" applyNumberFormat="1" applyFont="1" applyFill="1" applyBorder="1" applyAlignment="1" applyProtection="1">
      <alignment horizontal="right" vertical="center"/>
      <protection locked="0"/>
    </xf>
    <xf numFmtId="166" fontId="22" fillId="17" borderId="210" xfId="0" applyNumberFormat="1" applyFont="1" applyFill="1" applyBorder="1" applyAlignment="1" applyProtection="1">
      <alignment horizontal="right" vertical="center"/>
      <protection locked="0"/>
    </xf>
    <xf numFmtId="170" fontId="23" fillId="17" borderId="211" xfId="0" applyNumberFormat="1" applyFont="1" applyFill="1" applyBorder="1" applyAlignment="1" applyProtection="1">
      <alignment horizontal="right" vertical="center"/>
      <protection locked="0"/>
    </xf>
    <xf numFmtId="170" fontId="23" fillId="17" borderId="212" xfId="0" applyNumberFormat="1" applyFont="1" applyFill="1" applyBorder="1" applyAlignment="1" applyProtection="1">
      <alignment horizontal="right" vertical="center"/>
      <protection locked="0"/>
    </xf>
    <xf numFmtId="4" fontId="22" fillId="16" borderId="215" xfId="0" applyNumberFormat="1" applyFont="1" applyFill="1" applyBorder="1" applyAlignment="1" applyProtection="1">
      <alignment horizontal="center" vertical="center" wrapText="1"/>
      <protection locked="0"/>
    </xf>
    <xf numFmtId="4" fontId="22" fillId="16" borderId="216" xfId="0" applyNumberFormat="1" applyFont="1" applyFill="1" applyBorder="1" applyAlignment="1" applyProtection="1">
      <alignment horizontal="center" vertical="center" wrapText="1"/>
      <protection locked="0"/>
    </xf>
    <xf numFmtId="166" fontId="22" fillId="17" borderId="219" xfId="0" applyNumberFormat="1" applyFont="1" applyFill="1" applyBorder="1" applyAlignment="1" applyProtection="1">
      <alignment horizontal="right" vertical="center"/>
      <protection locked="0"/>
    </xf>
    <xf numFmtId="166" fontId="22" fillId="17" borderId="220" xfId="0" applyNumberFormat="1" applyFont="1" applyFill="1" applyBorder="1" applyAlignment="1" applyProtection="1">
      <alignment horizontal="right" vertical="center"/>
      <protection locked="0"/>
    </xf>
    <xf numFmtId="166" fontId="23" fillId="17" borderId="111" xfId="0" applyNumberFormat="1" applyFont="1" applyFill="1" applyBorder="1" applyAlignment="1" applyProtection="1">
      <alignment horizontal="right" vertical="center"/>
      <protection locked="0"/>
    </xf>
    <xf numFmtId="166" fontId="23" fillId="17" borderId="221" xfId="0" applyNumberFormat="1" applyFont="1" applyFill="1" applyBorder="1" applyAlignment="1" applyProtection="1">
      <alignment horizontal="right" vertical="center"/>
      <protection locked="0"/>
    </xf>
    <xf numFmtId="166" fontId="23" fillId="17" borderId="117" xfId="0" applyNumberFormat="1" applyFont="1" applyFill="1" applyBorder="1" applyAlignment="1" applyProtection="1">
      <alignment horizontal="right" vertical="center"/>
      <protection locked="0"/>
    </xf>
    <xf numFmtId="166" fontId="23" fillId="17" borderId="222" xfId="0" applyNumberFormat="1" applyFont="1" applyFill="1" applyBorder="1" applyAlignment="1" applyProtection="1">
      <alignment horizontal="right" vertical="center"/>
      <protection locked="0"/>
    </xf>
    <xf numFmtId="166" fontId="23" fillId="17" borderId="115" xfId="0" applyNumberFormat="1" applyFont="1" applyFill="1" applyBorder="1" applyAlignment="1" applyProtection="1">
      <alignment horizontal="right" vertical="center"/>
      <protection locked="0"/>
    </xf>
    <xf numFmtId="166" fontId="23" fillId="17" borderId="204" xfId="0" applyNumberFormat="1" applyFont="1" applyFill="1" applyBorder="1" applyAlignment="1" applyProtection="1">
      <alignment horizontal="right" vertical="center"/>
      <protection locked="0"/>
    </xf>
    <xf numFmtId="166" fontId="23" fillId="17" borderId="113" xfId="0" applyNumberFormat="1" applyFont="1" applyFill="1" applyBorder="1" applyAlignment="1" applyProtection="1">
      <alignment horizontal="right" vertical="center"/>
      <protection locked="0"/>
    </xf>
    <xf numFmtId="166" fontId="23" fillId="17" borderId="223" xfId="0" applyNumberFormat="1" applyFont="1" applyFill="1" applyBorder="1" applyAlignment="1" applyProtection="1">
      <alignment horizontal="right" vertical="center"/>
      <protection locked="0"/>
    </xf>
    <xf numFmtId="166" fontId="23" fillId="17" borderId="124" xfId="0" applyNumberFormat="1" applyFont="1" applyFill="1" applyBorder="1" applyAlignment="1" applyProtection="1">
      <alignment horizontal="right" vertical="center"/>
      <protection locked="0"/>
    </xf>
    <xf numFmtId="166" fontId="23" fillId="17" borderId="202" xfId="0" applyNumberFormat="1" applyFont="1" applyFill="1" applyBorder="1" applyAlignment="1" applyProtection="1">
      <alignment horizontal="right" vertical="center"/>
      <protection locked="0"/>
    </xf>
    <xf numFmtId="164" fontId="22" fillId="16" borderId="128" xfId="0" applyNumberFormat="1" applyFont="1" applyFill="1" applyBorder="1" applyAlignment="1" applyProtection="1">
      <alignment horizontal="centerContinuous" vertical="center"/>
      <protection locked="0"/>
    </xf>
    <xf numFmtId="164" fontId="22" fillId="16" borderId="224" xfId="0" applyNumberFormat="1" applyFont="1" applyFill="1" applyBorder="1" applyAlignment="1" applyProtection="1">
      <alignment horizontal="centerContinuous" vertical="center"/>
      <protection locked="0"/>
    </xf>
    <xf numFmtId="167" fontId="23" fillId="17" borderId="225" xfId="0" applyNumberFormat="1" applyFont="1" applyFill="1" applyBorder="1" applyAlignment="1" applyProtection="1">
      <alignment horizontal="right" vertical="center"/>
    </xf>
    <xf numFmtId="167" fontId="23" fillId="17" borderId="214" xfId="0" applyNumberFormat="1" applyFont="1" applyFill="1" applyBorder="1" applyAlignment="1" applyProtection="1">
      <alignment horizontal="right" vertical="center"/>
    </xf>
    <xf numFmtId="167" fontId="23" fillId="17" borderId="117" xfId="0" applyNumberFormat="1" applyFont="1" applyFill="1" applyBorder="1" applyAlignment="1" applyProtection="1">
      <alignment horizontal="right" vertical="center"/>
    </xf>
    <xf numFmtId="167" fontId="23" fillId="17" borderId="222" xfId="0" applyNumberFormat="1" applyFont="1" applyFill="1" applyBorder="1" applyAlignment="1" applyProtection="1">
      <alignment horizontal="right" vertical="center"/>
    </xf>
    <xf numFmtId="167" fontId="23" fillId="17" borderId="111" xfId="0" applyNumberFormat="1" applyFont="1" applyFill="1" applyBorder="1" applyAlignment="1" applyProtection="1">
      <alignment horizontal="right" vertical="center"/>
    </xf>
    <xf numFmtId="167" fontId="23" fillId="17" borderId="226" xfId="0" applyNumberFormat="1" applyFont="1" applyFill="1" applyBorder="1" applyAlignment="1" applyProtection="1">
      <alignment horizontal="right" vertical="center"/>
    </xf>
    <xf numFmtId="167" fontId="23" fillId="17" borderId="115" xfId="0" applyNumberFormat="1" applyFont="1" applyFill="1" applyBorder="1" applyAlignment="1" applyProtection="1">
      <alignment horizontal="right" vertical="center"/>
    </xf>
    <xf numFmtId="167" fontId="23" fillId="17" borderId="204" xfId="0" applyNumberFormat="1" applyFont="1" applyFill="1" applyBorder="1" applyAlignment="1" applyProtection="1">
      <alignment horizontal="right" vertical="center"/>
    </xf>
    <xf numFmtId="167" fontId="23" fillId="17" borderId="113" xfId="0" applyNumberFormat="1" applyFont="1" applyFill="1" applyBorder="1" applyAlignment="1" applyProtection="1">
      <alignment horizontal="right" vertical="center"/>
    </xf>
    <xf numFmtId="167" fontId="23" fillId="17" borderId="223" xfId="0" applyNumberFormat="1" applyFont="1" applyFill="1" applyBorder="1" applyAlignment="1" applyProtection="1">
      <alignment horizontal="right" vertical="center"/>
    </xf>
    <xf numFmtId="167" fontId="23" fillId="17" borderId="216" xfId="0" applyNumberFormat="1" applyFont="1" applyFill="1" applyBorder="1" applyAlignment="1" applyProtection="1">
      <alignment horizontal="right" vertical="center"/>
    </xf>
    <xf numFmtId="167" fontId="23" fillId="17" borderId="227" xfId="0" applyNumberFormat="1" applyFont="1" applyFill="1" applyBorder="1" applyAlignment="1" applyProtection="1">
      <alignment horizontal="right" vertical="center"/>
    </xf>
    <xf numFmtId="167" fontId="23" fillId="17" borderId="228" xfId="0" applyNumberFormat="1" applyFont="1" applyFill="1" applyBorder="1" applyAlignment="1" applyProtection="1">
      <alignment horizontal="right" vertical="center"/>
    </xf>
    <xf numFmtId="167" fontId="23" fillId="17" borderId="124" xfId="0" applyNumberFormat="1" applyFont="1" applyFill="1" applyBorder="1" applyAlignment="1" applyProtection="1">
      <alignment horizontal="right" vertical="center"/>
    </xf>
    <xf numFmtId="167" fontId="23" fillId="17" borderId="229" xfId="0" applyNumberFormat="1" applyFont="1" applyFill="1" applyBorder="1" applyAlignment="1" applyProtection="1">
      <alignment horizontal="right" vertical="center"/>
    </xf>
    <xf numFmtId="167" fontId="23" fillId="17" borderId="230" xfId="0" applyNumberFormat="1" applyFont="1" applyFill="1" applyBorder="1" applyAlignment="1" applyProtection="1">
      <alignment horizontal="right" vertical="center"/>
    </xf>
    <xf numFmtId="49" fontId="22" fillId="16" borderId="12" xfId="0" applyNumberFormat="1" applyFont="1" applyFill="1" applyBorder="1" applyAlignment="1" applyProtection="1">
      <alignment vertical="center"/>
      <protection locked="0"/>
    </xf>
    <xf numFmtId="49" fontId="22" fillId="16" borderId="161" xfId="0" applyNumberFormat="1" applyFont="1" applyFill="1" applyBorder="1" applyAlignment="1" applyProtection="1">
      <alignment vertical="center"/>
      <protection locked="0"/>
    </xf>
    <xf numFmtId="49" fontId="22" fillId="16" borderId="170" xfId="0" applyNumberFormat="1" applyFont="1" applyFill="1" applyBorder="1" applyAlignment="1" applyProtection="1">
      <alignment horizontal="center" wrapText="1"/>
      <protection locked="0"/>
    </xf>
    <xf numFmtId="49" fontId="22" fillId="16" borderId="156" xfId="0" applyNumberFormat="1" applyFont="1" applyFill="1" applyBorder="1" applyAlignment="1" applyProtection="1">
      <alignment horizontal="center" wrapText="1"/>
      <protection locked="0"/>
    </xf>
    <xf numFmtId="49" fontId="22" fillId="16" borderId="175" xfId="0" applyNumberFormat="1" applyFont="1" applyFill="1" applyBorder="1" applyAlignment="1" applyProtection="1">
      <alignment horizontal="center" wrapText="1"/>
      <protection locked="0"/>
    </xf>
    <xf numFmtId="49" fontId="23" fillId="16" borderId="80" xfId="0" applyNumberFormat="1" applyFont="1" applyFill="1" applyBorder="1" applyAlignment="1" applyProtection="1">
      <alignment horizontal="left" vertical="center"/>
      <protection locked="0"/>
    </xf>
    <xf numFmtId="49" fontId="23" fillId="16" borderId="208" xfId="0" applyNumberFormat="1" applyFont="1" applyFill="1" applyBorder="1" applyAlignment="1" applyProtection="1">
      <alignment horizontal="left" vertical="center"/>
      <protection locked="0"/>
    </xf>
    <xf numFmtId="0" fontId="30" fillId="0" borderId="53" xfId="0" applyFont="1" applyFill="1" applyBorder="1" applyAlignment="1" applyProtection="1">
      <alignment horizontal="right"/>
      <protection locked="0"/>
    </xf>
    <xf numFmtId="49" fontId="22" fillId="16" borderId="165" xfId="0" applyNumberFormat="1" applyFont="1" applyFill="1" applyBorder="1" applyAlignment="1" applyProtection="1">
      <alignment horizontal="center" wrapText="1"/>
      <protection locked="0"/>
    </xf>
    <xf numFmtId="49" fontId="22" fillId="16" borderId="173" xfId="0" applyNumberFormat="1" applyFont="1" applyFill="1" applyBorder="1" applyAlignment="1" applyProtection="1">
      <alignment horizontal="center" wrapText="1"/>
      <protection locked="0"/>
    </xf>
    <xf numFmtId="49" fontId="22" fillId="16" borderId="174" xfId="0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 applyFill="1" applyAlignment="1" applyProtection="1">
      <alignment horizontal="left" vertical="top" wrapText="1"/>
      <protection locked="0"/>
    </xf>
    <xf numFmtId="49" fontId="25" fillId="16" borderId="176" xfId="0" applyNumberFormat="1" applyFont="1" applyFill="1" applyBorder="1" applyAlignment="1" applyProtection="1">
      <alignment horizontal="center" vertical="center" textRotation="90"/>
      <protection locked="0"/>
    </xf>
    <xf numFmtId="49" fontId="25" fillId="16" borderId="177" xfId="0" applyNumberFormat="1" applyFont="1" applyFill="1" applyBorder="1" applyAlignment="1" applyProtection="1">
      <alignment horizontal="center" vertical="center" textRotation="90"/>
      <protection locked="0"/>
    </xf>
    <xf numFmtId="0" fontId="0" fillId="0" borderId="177" xfId="0" applyBorder="1" applyAlignment="1">
      <alignment horizontal="center" vertical="center"/>
    </xf>
    <xf numFmtId="49" fontId="22" fillId="16" borderId="178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53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90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44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0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91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179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92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93" xfId="0" applyNumberFormat="1" applyFont="1" applyFill="1" applyBorder="1" applyAlignment="1" applyProtection="1">
      <alignment horizontal="center" vertical="center" wrapText="1"/>
      <protection locked="0"/>
    </xf>
    <xf numFmtId="0" fontId="22" fillId="16" borderId="170" xfId="0" applyNumberFormat="1" applyFont="1" applyFill="1" applyBorder="1" applyAlignment="1" applyProtection="1">
      <alignment horizontal="center" vertical="center" wrapText="1"/>
      <protection locked="0"/>
    </xf>
    <xf numFmtId="0" fontId="22" fillId="16" borderId="156" xfId="0" applyNumberFormat="1" applyFont="1" applyFill="1" applyBorder="1" applyAlignment="1" applyProtection="1">
      <alignment horizontal="center" vertical="center" wrapText="1"/>
      <protection locked="0"/>
    </xf>
    <xf numFmtId="0" fontId="22" fillId="16" borderId="175" xfId="0" applyNumberFormat="1" applyFont="1" applyFill="1" applyBorder="1" applyAlignment="1" applyProtection="1">
      <alignment horizontal="center" vertical="center" wrapText="1"/>
      <protection locked="0"/>
    </xf>
    <xf numFmtId="0" fontId="22" fillId="16" borderId="165" xfId="0" applyNumberFormat="1" applyFont="1" applyFill="1" applyBorder="1" applyAlignment="1" applyProtection="1">
      <alignment horizontal="center" vertical="center" wrapText="1"/>
      <protection locked="0"/>
    </xf>
    <xf numFmtId="0" fontId="22" fillId="16" borderId="173" xfId="0" applyNumberFormat="1" applyFont="1" applyFill="1" applyBorder="1" applyAlignment="1" applyProtection="1">
      <alignment horizontal="center" vertical="center" wrapText="1"/>
      <protection locked="0"/>
    </xf>
    <xf numFmtId="0" fontId="22" fillId="16" borderId="174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17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6" xfId="0" applyBorder="1" applyAlignment="1">
      <alignment horizontal="center" vertical="center"/>
    </xf>
    <xf numFmtId="0" fontId="0" fillId="0" borderId="175" xfId="0" applyBorder="1" applyAlignment="1">
      <alignment horizontal="center" vertical="center"/>
    </xf>
    <xf numFmtId="49" fontId="22" fillId="16" borderId="16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73" xfId="0" applyBorder="1" applyAlignment="1">
      <alignment horizontal="center" vertical="center"/>
    </xf>
    <xf numFmtId="0" fontId="0" fillId="0" borderId="174" xfId="0" applyBorder="1" applyAlignment="1">
      <alignment horizontal="center" vertical="center"/>
    </xf>
    <xf numFmtId="49" fontId="22" fillId="16" borderId="173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174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156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175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169" xfId="0" applyNumberFormat="1" applyFont="1" applyFill="1" applyBorder="1" applyAlignment="1" applyProtection="1">
      <alignment horizontal="center" wrapText="1"/>
      <protection locked="0"/>
    </xf>
    <xf numFmtId="49" fontId="22" fillId="16" borderId="144" xfId="0" applyNumberFormat="1" applyFont="1" applyFill="1" applyBorder="1" applyAlignment="1" applyProtection="1">
      <alignment horizontal="center" wrapText="1"/>
      <protection locked="0"/>
    </xf>
    <xf numFmtId="49" fontId="22" fillId="16" borderId="180" xfId="0" applyNumberFormat="1" applyFont="1" applyFill="1" applyBorder="1" applyAlignment="1" applyProtection="1">
      <alignment horizontal="center" wrapText="1"/>
      <protection locked="0"/>
    </xf>
    <xf numFmtId="49" fontId="25" fillId="16" borderId="181" xfId="0" applyNumberFormat="1" applyFont="1" applyFill="1" applyBorder="1" applyAlignment="1" applyProtection="1">
      <alignment horizontal="center" vertical="center" textRotation="90"/>
      <protection locked="0"/>
    </xf>
    <xf numFmtId="49" fontId="25" fillId="16" borderId="182" xfId="0" applyNumberFormat="1" applyFont="1" applyFill="1" applyBorder="1" applyAlignment="1" applyProtection="1">
      <alignment horizontal="center" vertical="center" textRotation="90"/>
      <protection locked="0"/>
    </xf>
    <xf numFmtId="0" fontId="25" fillId="0" borderId="182" xfId="0" applyFont="1" applyBorder="1" applyAlignment="1">
      <alignment horizontal="center" vertical="center" textRotation="90"/>
    </xf>
    <xf numFmtId="0" fontId="25" fillId="0" borderId="183" xfId="0" applyFont="1" applyBorder="1" applyAlignment="1">
      <alignment horizontal="center" vertical="center" textRotation="90"/>
    </xf>
    <xf numFmtId="49" fontId="25" fillId="16" borderId="114" xfId="0" applyNumberFormat="1" applyFont="1" applyFill="1" applyBorder="1" applyAlignment="1" applyProtection="1">
      <alignment horizontal="center" vertical="center" textRotation="90" shrinkToFit="1"/>
      <protection locked="0"/>
    </xf>
    <xf numFmtId="0" fontId="23" fillId="16" borderId="114" xfId="0" applyFont="1" applyFill="1" applyBorder="1" applyAlignment="1" applyProtection="1">
      <alignment horizontal="center" vertical="center" textRotation="90" shrinkToFit="1"/>
      <protection hidden="1"/>
    </xf>
    <xf numFmtId="49" fontId="25" fillId="16" borderId="18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5" fillId="16" borderId="185" xfId="0" applyNumberFormat="1" applyFont="1" applyFill="1" applyBorder="1" applyAlignment="1" applyProtection="1">
      <alignment horizontal="center" vertical="center" textRotation="90" shrinkToFit="1"/>
      <protection locked="0"/>
    </xf>
    <xf numFmtId="0" fontId="23" fillId="16" borderId="185" xfId="0" applyFont="1" applyFill="1" applyBorder="1" applyAlignment="1" applyProtection="1">
      <alignment horizontal="center" vertical="center" textRotation="90" shrinkToFit="1"/>
      <protection locked="0" hidden="1"/>
    </xf>
    <xf numFmtId="49" fontId="25" fillId="16" borderId="18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2" fillId="16" borderId="214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216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218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169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144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180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213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215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217" xfId="0" applyNumberFormat="1" applyFont="1" applyFill="1" applyBorder="1" applyAlignment="1" applyProtection="1">
      <alignment horizontal="center" vertical="center" wrapText="1"/>
      <protection locked="0"/>
    </xf>
    <xf numFmtId="49" fontId="25" fillId="16" borderId="176" xfId="0" applyNumberFormat="1" applyFont="1" applyFill="1" applyBorder="1" applyAlignment="1" applyProtection="1">
      <alignment horizontal="center" vertical="center" textRotation="90" shrinkToFit="1"/>
      <protection locked="0"/>
    </xf>
    <xf numFmtId="0" fontId="23" fillId="16" borderId="177" xfId="0" applyFont="1" applyFill="1" applyBorder="1" applyAlignment="1" applyProtection="1">
      <alignment horizontal="center" vertical="center" textRotation="90" shrinkToFit="1"/>
      <protection locked="0" hidden="1"/>
    </xf>
    <xf numFmtId="49" fontId="25" fillId="16" borderId="187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16" borderId="114" xfId="0" applyFill="1" applyBorder="1" applyAlignment="1">
      <alignment horizontal="center" vertical="center" textRotation="90" shrinkToFit="1"/>
    </xf>
    <xf numFmtId="0" fontId="0" fillId="16" borderId="184" xfId="0" applyFill="1" applyBorder="1" applyAlignment="1">
      <alignment horizontal="center" vertical="center" textRotation="90" shrinkToFit="1"/>
    </xf>
    <xf numFmtId="49" fontId="22" fillId="16" borderId="103" xfId="0" applyNumberFormat="1" applyFont="1" applyFill="1" applyBorder="1" applyAlignment="1" applyProtection="1">
      <alignment horizontal="left" vertical="center" wrapText="1"/>
      <protection locked="0"/>
    </xf>
    <xf numFmtId="49" fontId="23" fillId="16" borderId="48" xfId="0" applyNumberFormat="1" applyFont="1" applyFill="1" applyBorder="1" applyAlignment="1" applyProtection="1">
      <alignment horizontal="left" vertical="center" wrapText="1"/>
      <protection locked="0"/>
    </xf>
    <xf numFmtId="49" fontId="22" fillId="16" borderId="188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189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190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182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191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192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193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35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194" xfId="0" applyNumberFormat="1" applyFont="1" applyFill="1" applyBorder="1" applyAlignment="1" applyProtection="1">
      <alignment horizontal="center" vertical="center" wrapText="1"/>
      <protection locked="0"/>
    </xf>
    <xf numFmtId="49" fontId="35" fillId="16" borderId="178" xfId="0" applyNumberFormat="1" applyFont="1" applyFill="1" applyBorder="1" applyAlignment="1" applyProtection="1">
      <alignment horizontal="center" vertical="center" wrapText="1"/>
      <protection locked="0"/>
    </xf>
    <xf numFmtId="49" fontId="35" fillId="16" borderId="189" xfId="0" applyNumberFormat="1" applyFont="1" applyFill="1" applyBorder="1" applyAlignment="1" applyProtection="1">
      <alignment horizontal="center" vertical="center" wrapText="1"/>
      <protection locked="0"/>
    </xf>
    <xf numFmtId="49" fontId="35" fillId="16" borderId="44" xfId="0" applyNumberFormat="1" applyFont="1" applyFill="1" applyBorder="1" applyAlignment="1" applyProtection="1">
      <alignment horizontal="center" vertical="center" wrapText="1"/>
      <protection locked="0"/>
    </xf>
    <xf numFmtId="49" fontId="35" fillId="16" borderId="182" xfId="0" applyNumberFormat="1" applyFont="1" applyFill="1" applyBorder="1" applyAlignment="1" applyProtection="1">
      <alignment horizontal="center" vertical="center" wrapText="1"/>
      <protection locked="0"/>
    </xf>
    <xf numFmtId="49" fontId="35" fillId="16" borderId="179" xfId="0" applyNumberFormat="1" applyFont="1" applyFill="1" applyBorder="1" applyAlignment="1" applyProtection="1">
      <alignment horizontal="center" vertical="center" wrapText="1"/>
      <protection locked="0"/>
    </xf>
    <xf numFmtId="49" fontId="35" fillId="16" borderId="195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53" xfId="0" applyNumberFormat="1" applyFont="1" applyFill="1" applyBorder="1" applyAlignment="1" applyProtection="1">
      <alignment vertical="center" wrapText="1"/>
      <protection locked="0"/>
    </xf>
    <xf numFmtId="49" fontId="22" fillId="16" borderId="0" xfId="0" applyNumberFormat="1" applyFont="1" applyFill="1" applyBorder="1" applyAlignment="1" applyProtection="1">
      <alignment vertical="center" wrapText="1"/>
      <protection locked="0"/>
    </xf>
    <xf numFmtId="49" fontId="22" fillId="16" borderId="92" xfId="0" applyNumberFormat="1" applyFont="1" applyFill="1" applyBorder="1" applyAlignment="1" applyProtection="1">
      <alignment vertical="center" wrapText="1"/>
      <protection locked="0"/>
    </xf>
    <xf numFmtId="49" fontId="22" fillId="16" borderId="196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197" xfId="0" applyNumberFormat="1" applyFont="1" applyFill="1" applyBorder="1" applyAlignment="1" applyProtection="1">
      <alignment horizontal="center" vertical="center" wrapText="1"/>
      <protection locked="0"/>
    </xf>
    <xf numFmtId="49" fontId="22" fillId="16" borderId="198" xfId="0" applyNumberFormat="1" applyFont="1" applyFill="1" applyBorder="1" applyAlignment="1" applyProtection="1">
      <alignment horizontal="center" vertical="center" wrapText="1"/>
      <protection locked="0"/>
    </xf>
  </cellXfs>
  <cellStyles count="82">
    <cellStyle name="% procenta" xfId="1"/>
    <cellStyle name="20 % – Zvýraznění1 2" xfId="2"/>
    <cellStyle name="20 % – Zvýraznění2 2" xfId="3"/>
    <cellStyle name="20 % – Zvýraznění3 2" xfId="4"/>
    <cellStyle name="20 % – Zvýraznění4 2" xfId="5"/>
    <cellStyle name="20 % – Zvýraznění5 2" xfId="6"/>
    <cellStyle name="20 % – Zvýraznění6 2" xfId="7"/>
    <cellStyle name="40 % – Zvýraznění1 2" xfId="8"/>
    <cellStyle name="40 % – Zvýraznění2 2" xfId="9"/>
    <cellStyle name="40 % – Zvýraznění3 2" xfId="10"/>
    <cellStyle name="40 % – Zvýraznění4 2" xfId="11"/>
    <cellStyle name="40 % – Zvýraznění5 2" xfId="12"/>
    <cellStyle name="40 % – Zvýraznění6 2" xfId="13"/>
    <cellStyle name="60 % – Zvýraznění1 2" xfId="14"/>
    <cellStyle name="60 % – Zvýraznění2 2" xfId="15"/>
    <cellStyle name="60 % – Zvýraznění3 2" xfId="16"/>
    <cellStyle name="60 % – Zvýraznění4 2" xfId="17"/>
    <cellStyle name="60 % – Zvýraznění5 2" xfId="18"/>
    <cellStyle name="60 % – Zvýraznění6 2" xfId="19"/>
    <cellStyle name="Celkem" xfId="20" builtinId="25" customBuiltin="1"/>
    <cellStyle name="Celkem 2" xfId="21"/>
    <cellStyle name="Celkem 3" xfId="22"/>
    <cellStyle name="Datum" xfId="23"/>
    <cellStyle name="Finanční0" xfId="24"/>
    <cellStyle name="Finanèní" xfId="25"/>
    <cellStyle name="Finanèní0" xfId="26"/>
    <cellStyle name="Hypertextový odkaz 2" xfId="27"/>
    <cellStyle name="Chybně 2" xfId="28"/>
    <cellStyle name="Kontrolní buňka" xfId="29" builtinId="23" customBuiltin="1"/>
    <cellStyle name="Kontrolní buňka 2" xfId="30"/>
    <cellStyle name="Měna0" xfId="31"/>
    <cellStyle name="Mìna" xfId="32"/>
    <cellStyle name="Mìna0" xfId="33"/>
    <cellStyle name="Nadpis 1" xfId="34" builtinId="16" customBuiltin="1"/>
    <cellStyle name="Nadpis 1 2" xfId="35"/>
    <cellStyle name="Nadpis 2" xfId="36" builtinId="17" customBuiltin="1"/>
    <cellStyle name="Nadpis 2 2" xfId="37"/>
    <cellStyle name="Nadpis 3" xfId="38" builtinId="18" customBuiltin="1"/>
    <cellStyle name="Nadpis 3 2" xfId="39"/>
    <cellStyle name="Nadpis 4" xfId="40" builtinId="19" customBuiltin="1"/>
    <cellStyle name="Nadpis 4 2" xfId="41"/>
    <cellStyle name="Název" xfId="42" builtinId="15" customBuiltin="1"/>
    <cellStyle name="Název 2" xfId="43"/>
    <cellStyle name="Neutrální" xfId="44" builtinId="28" customBuiltin="1"/>
    <cellStyle name="Neutrální 2" xfId="45"/>
    <cellStyle name="Normal_Austria" xfId="46"/>
    <cellStyle name="Normální" xfId="0" builtinId="0"/>
    <cellStyle name="Normální 2" xfId="47"/>
    <cellStyle name="normální_B" xfId="48"/>
    <cellStyle name="Pevný" xfId="49"/>
    <cellStyle name="Poznámka" xfId="50" builtinId="10" customBuiltin="1"/>
    <cellStyle name="Poznámka 2" xfId="51"/>
    <cellStyle name="Procenta" xfId="52" builtinId="5"/>
    <cellStyle name="Propojená buňka" xfId="53" builtinId="24" customBuiltin="1"/>
    <cellStyle name="Propojená buňka 2" xfId="54"/>
    <cellStyle name="Správně" xfId="55" builtinId="26" customBuiltin="1"/>
    <cellStyle name="Správně 2" xfId="56"/>
    <cellStyle name="Standard_Scheidungen97" xfId="57"/>
    <cellStyle name="Text upozornění" xfId="58" builtinId="11" customBuiltin="1"/>
    <cellStyle name="Text upozornění 2" xfId="59"/>
    <cellStyle name="Vstup" xfId="60" builtinId="20" customBuiltin="1"/>
    <cellStyle name="Vstup 2" xfId="61"/>
    <cellStyle name="Výpočet" xfId="62" builtinId="22" customBuiltin="1"/>
    <cellStyle name="Výpočet 2" xfId="63"/>
    <cellStyle name="Výstup" xfId="64" builtinId="21" customBuiltin="1"/>
    <cellStyle name="Výstup 2" xfId="65"/>
    <cellStyle name="Vysvětlující text" xfId="66" builtinId="53" customBuiltin="1"/>
    <cellStyle name="Vysvětlující text 2" xfId="67"/>
    <cellStyle name="Záhlaví 1" xfId="68"/>
    <cellStyle name="Záhlaví 2" xfId="69"/>
    <cellStyle name="Zvýraznění 1" xfId="70" builtinId="29" customBuiltin="1"/>
    <cellStyle name="Zvýraznění 1 2" xfId="71"/>
    <cellStyle name="Zvýraznění 2" xfId="72" builtinId="33" customBuiltin="1"/>
    <cellStyle name="Zvýraznění 2 2" xfId="73"/>
    <cellStyle name="Zvýraznění 3" xfId="74" builtinId="37" customBuiltin="1"/>
    <cellStyle name="Zvýraznění 3 2" xfId="75"/>
    <cellStyle name="Zvýraznění 4" xfId="76" builtinId="41" customBuiltin="1"/>
    <cellStyle name="Zvýraznění 4 2" xfId="77"/>
    <cellStyle name="Zvýraznění 5" xfId="78" builtinId="45" customBuiltin="1"/>
    <cellStyle name="Zvýraznění 5 2" xfId="79"/>
    <cellStyle name="Zvýraznění 6" xfId="80" builtinId="49" customBuiltin="1"/>
    <cellStyle name="Zvýraznění 6 2" xfId="81"/>
  </cellStyles>
  <dxfs count="55">
    <dxf>
      <fill>
        <patternFill>
          <bgColor indexed="42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  <fill>
        <patternFill>
          <bgColor indexed="18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microsoft.com/office/2006/relationships/attachedToolbars" Target="attachedToolbars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</xdr:colOff>
      <xdr:row>5</xdr:row>
      <xdr:rowOff>3810</xdr:rowOff>
    </xdr:from>
    <xdr:to>
      <xdr:col>7</xdr:col>
      <xdr:colOff>9565</xdr:colOff>
      <xdr:row>5</xdr:row>
      <xdr:rowOff>194310</xdr:rowOff>
    </xdr:to>
    <xdr:sp macro="[0]!List1.TL_O" textlink="">
      <xdr:nvSpPr>
        <xdr:cNvPr id="1026" name="TL_U">
          <a:extLst>
            <a:ext uri="{FF2B5EF4-FFF2-40B4-BE49-F238E27FC236}">
              <a16:creationId xmlns="" xmlns:a16="http://schemas.microsoft.com/office/drawing/2014/main" id="{D0BF659C-153C-4908-B920-A038C4C5A9DD}"/>
            </a:ext>
          </a:extLst>
        </xdr:cNvPr>
        <xdr:cNvSpPr txBox="1">
          <a:spLocks noChangeArrowheads="1"/>
        </xdr:cNvSpPr>
      </xdr:nvSpPr>
      <xdr:spPr bwMode="auto">
        <a:xfrm>
          <a:off x="5972175" y="122872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6</xdr:col>
      <xdr:colOff>3810</xdr:colOff>
      <xdr:row>7</xdr:row>
      <xdr:rowOff>27305</xdr:rowOff>
    </xdr:from>
    <xdr:to>
      <xdr:col>7</xdr:col>
      <xdr:colOff>58</xdr:colOff>
      <xdr:row>7</xdr:row>
      <xdr:rowOff>217805</xdr:rowOff>
    </xdr:to>
    <xdr:sp macro="[0]!List1.TL_2" textlink="">
      <xdr:nvSpPr>
        <xdr:cNvPr id="1028" name="TL_2">
          <a:extLst>
            <a:ext uri="{FF2B5EF4-FFF2-40B4-BE49-F238E27FC236}">
              <a16:creationId xmlns="" xmlns:a16="http://schemas.microsoft.com/office/drawing/2014/main" id="{95845300-E2BE-43E3-A5E2-C05FFF105BA7}"/>
            </a:ext>
          </a:extLst>
        </xdr:cNvPr>
        <xdr:cNvSpPr txBox="1">
          <a:spLocks noChangeArrowheads="1"/>
        </xdr:cNvSpPr>
      </xdr:nvSpPr>
      <xdr:spPr bwMode="auto">
        <a:xfrm>
          <a:off x="5972175" y="164782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A1</a:t>
          </a:r>
        </a:p>
      </xdr:txBody>
    </xdr:sp>
    <xdr:clientData/>
  </xdr:twoCellAnchor>
  <xdr:twoCellAnchor>
    <xdr:from>
      <xdr:col>6</xdr:col>
      <xdr:colOff>3810</xdr:colOff>
      <xdr:row>9</xdr:row>
      <xdr:rowOff>34925</xdr:rowOff>
    </xdr:from>
    <xdr:to>
      <xdr:col>7</xdr:col>
      <xdr:colOff>58</xdr:colOff>
      <xdr:row>10</xdr:row>
      <xdr:rowOff>2743</xdr:rowOff>
    </xdr:to>
    <xdr:sp macro="[0]!List1.TL_3" textlink="">
      <xdr:nvSpPr>
        <xdr:cNvPr id="1029" name="TL_3">
          <a:extLst>
            <a:ext uri="{FF2B5EF4-FFF2-40B4-BE49-F238E27FC236}">
              <a16:creationId xmlns="" xmlns:a16="http://schemas.microsoft.com/office/drawing/2014/main" id="{A258D51A-2CDB-45F5-8E7C-4F0E7D366662}"/>
            </a:ext>
          </a:extLst>
        </xdr:cNvPr>
        <xdr:cNvSpPr txBox="1">
          <a:spLocks noChangeArrowheads="1"/>
        </xdr:cNvSpPr>
      </xdr:nvSpPr>
      <xdr:spPr bwMode="auto">
        <a:xfrm>
          <a:off x="5972175" y="1962150"/>
          <a:ext cx="70485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A2</a:t>
          </a:r>
        </a:p>
      </xdr:txBody>
    </xdr:sp>
    <xdr:clientData/>
  </xdr:twoCellAnchor>
  <xdr:twoCellAnchor>
    <xdr:from>
      <xdr:col>6</xdr:col>
      <xdr:colOff>3810</xdr:colOff>
      <xdr:row>11</xdr:row>
      <xdr:rowOff>27305</xdr:rowOff>
    </xdr:from>
    <xdr:to>
      <xdr:col>7</xdr:col>
      <xdr:colOff>58</xdr:colOff>
      <xdr:row>11</xdr:row>
      <xdr:rowOff>217805</xdr:rowOff>
    </xdr:to>
    <xdr:sp macro="[0]!List1.TL_4" textlink="">
      <xdr:nvSpPr>
        <xdr:cNvPr id="1030" name="TL_4">
          <a:extLst>
            <a:ext uri="{FF2B5EF4-FFF2-40B4-BE49-F238E27FC236}">
              <a16:creationId xmlns="" xmlns:a16="http://schemas.microsoft.com/office/drawing/2014/main" id="{EB8A78F4-9E70-4071-990F-2CAAD9D7B261}"/>
            </a:ext>
          </a:extLst>
        </xdr:cNvPr>
        <xdr:cNvSpPr txBox="1">
          <a:spLocks noChangeArrowheads="1"/>
        </xdr:cNvSpPr>
      </xdr:nvSpPr>
      <xdr:spPr bwMode="auto">
        <a:xfrm>
          <a:off x="5972175" y="23526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A3</a:t>
          </a:r>
        </a:p>
      </xdr:txBody>
    </xdr:sp>
    <xdr:clientData/>
  </xdr:twoCellAnchor>
  <xdr:twoCellAnchor>
    <xdr:from>
      <xdr:col>6</xdr:col>
      <xdr:colOff>3810</xdr:colOff>
      <xdr:row>13</xdr:row>
      <xdr:rowOff>27305</xdr:rowOff>
    </xdr:from>
    <xdr:to>
      <xdr:col>7</xdr:col>
      <xdr:colOff>58</xdr:colOff>
      <xdr:row>13</xdr:row>
      <xdr:rowOff>217805</xdr:rowOff>
    </xdr:to>
    <xdr:sp macro="[0]!List1.TL_5" textlink="">
      <xdr:nvSpPr>
        <xdr:cNvPr id="1031" name="TL_5">
          <a:extLst>
            <a:ext uri="{FF2B5EF4-FFF2-40B4-BE49-F238E27FC236}">
              <a16:creationId xmlns="" xmlns:a16="http://schemas.microsoft.com/office/drawing/2014/main" id="{F2115BBE-9B8B-47AF-BE93-2A23B2C3B26B}"/>
            </a:ext>
          </a:extLst>
        </xdr:cNvPr>
        <xdr:cNvSpPr txBox="1">
          <a:spLocks noChangeArrowheads="1"/>
        </xdr:cNvSpPr>
      </xdr:nvSpPr>
      <xdr:spPr bwMode="auto">
        <a:xfrm>
          <a:off x="5972175" y="26574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A4</a:t>
          </a:r>
        </a:p>
      </xdr:txBody>
    </xdr:sp>
    <xdr:clientData/>
  </xdr:twoCellAnchor>
  <xdr:twoCellAnchor>
    <xdr:from>
      <xdr:col>6</xdr:col>
      <xdr:colOff>3810</xdr:colOff>
      <xdr:row>15</xdr:row>
      <xdr:rowOff>34925</xdr:rowOff>
    </xdr:from>
    <xdr:to>
      <xdr:col>7</xdr:col>
      <xdr:colOff>58</xdr:colOff>
      <xdr:row>15</xdr:row>
      <xdr:rowOff>225425</xdr:rowOff>
    </xdr:to>
    <xdr:sp macro="[0]!List1.TL_6" textlink="">
      <xdr:nvSpPr>
        <xdr:cNvPr id="1032" name="TL_6">
          <a:extLst>
            <a:ext uri="{FF2B5EF4-FFF2-40B4-BE49-F238E27FC236}">
              <a16:creationId xmlns="" xmlns:a16="http://schemas.microsoft.com/office/drawing/2014/main" id="{9A429E52-E4DD-49BC-A5A8-3D4CCF09BE21}"/>
            </a:ext>
          </a:extLst>
        </xdr:cNvPr>
        <xdr:cNvSpPr txBox="1">
          <a:spLocks noChangeArrowheads="1"/>
        </xdr:cNvSpPr>
      </xdr:nvSpPr>
      <xdr:spPr bwMode="auto">
        <a:xfrm>
          <a:off x="5972175" y="29622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A5</a:t>
          </a:r>
        </a:p>
      </xdr:txBody>
    </xdr:sp>
    <xdr:clientData/>
  </xdr:twoCellAnchor>
  <xdr:twoCellAnchor>
    <xdr:from>
      <xdr:col>6</xdr:col>
      <xdr:colOff>3810</xdr:colOff>
      <xdr:row>17</xdr:row>
      <xdr:rowOff>34925</xdr:rowOff>
    </xdr:from>
    <xdr:to>
      <xdr:col>7</xdr:col>
      <xdr:colOff>58</xdr:colOff>
      <xdr:row>17</xdr:row>
      <xdr:rowOff>225425</xdr:rowOff>
    </xdr:to>
    <xdr:sp macro="[0]!List1.TL_7" textlink="">
      <xdr:nvSpPr>
        <xdr:cNvPr id="1033" name="TL_7">
          <a:extLst>
            <a:ext uri="{FF2B5EF4-FFF2-40B4-BE49-F238E27FC236}">
              <a16:creationId xmlns="" xmlns:a16="http://schemas.microsoft.com/office/drawing/2014/main" id="{DB603877-4BBC-483B-B8F4-FB907A341591}"/>
            </a:ext>
          </a:extLst>
        </xdr:cNvPr>
        <xdr:cNvSpPr txBox="1">
          <a:spLocks noChangeArrowheads="1"/>
        </xdr:cNvSpPr>
      </xdr:nvSpPr>
      <xdr:spPr bwMode="auto">
        <a:xfrm>
          <a:off x="5972175" y="32670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A6</a:t>
          </a:r>
        </a:p>
      </xdr:txBody>
    </xdr:sp>
    <xdr:clientData/>
  </xdr:twoCellAnchor>
  <xdr:twoCellAnchor>
    <xdr:from>
      <xdr:col>6</xdr:col>
      <xdr:colOff>3810</xdr:colOff>
      <xdr:row>18</xdr:row>
      <xdr:rowOff>0</xdr:rowOff>
    </xdr:from>
    <xdr:to>
      <xdr:col>7</xdr:col>
      <xdr:colOff>58</xdr:colOff>
      <xdr:row>18</xdr:row>
      <xdr:rowOff>0</xdr:rowOff>
    </xdr:to>
    <xdr:sp macro="[0]!List1.TL_8" textlink="">
      <xdr:nvSpPr>
        <xdr:cNvPr id="1034" name="TL_8">
          <a:extLst>
            <a:ext uri="{FF2B5EF4-FFF2-40B4-BE49-F238E27FC236}">
              <a16:creationId xmlns="" xmlns:a16="http://schemas.microsoft.com/office/drawing/2014/main" id="{9B72000F-AD5A-4FA6-B494-613F2D6128DF}"/>
            </a:ext>
          </a:extLst>
        </xdr:cNvPr>
        <xdr:cNvSpPr txBox="1">
          <a:spLocks noChangeArrowheads="1"/>
        </xdr:cNvSpPr>
      </xdr:nvSpPr>
      <xdr:spPr bwMode="auto">
        <a:xfrm>
          <a:off x="5972175" y="35718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IPRAVA%20ROCENEK\Rocenky%20EXPORTY\Ekonom\PRIPRAVA%20ROCENEK\Ro&#269;enky%202003-2004\Ekonom\Eko_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IPRAVA%20ROCENEK\Rocenky%20EXPORTY\Ekonom_2012\Eko_aplikace_2012\Eko_a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A1"/>
      <sheetName val="A2"/>
      <sheetName val="A3"/>
      <sheetName val="A4"/>
      <sheetName val="A5"/>
      <sheetName val="A6"/>
      <sheetName val="A7"/>
      <sheetName val="Vzory"/>
      <sheetName val="B"/>
      <sheetName val="Komentáře"/>
      <sheetName val="KNIHOV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autoPageBreaks="0"/>
  </sheetPr>
  <dimension ref="A1:Z21"/>
  <sheetViews>
    <sheetView showGridLines="0" showZeros="0" showOutlineSymbols="0" topLeftCell="B2" zoomScale="90" workbookViewId="0"/>
  </sheetViews>
  <sheetFormatPr defaultColWidth="9.1796875" defaultRowHeight="18" customHeight="1" x14ac:dyDescent="0.3"/>
  <cols>
    <col min="1" max="1" width="12.81640625" style="1" hidden="1" customWidth="1"/>
    <col min="2" max="2" width="1.1796875" style="1" customWidth="1"/>
    <col min="3" max="3" width="9.81640625" style="1" customWidth="1"/>
    <col min="4" max="4" width="3.81640625" style="1" customWidth="1"/>
    <col min="5" max="5" width="72.81640625" style="1" customWidth="1"/>
    <col min="6" max="6" width="2" style="1" customWidth="1"/>
    <col min="7" max="7" width="10.81640625" style="1" customWidth="1"/>
    <col min="8" max="8" width="2.81640625" style="1" customWidth="1"/>
    <col min="9" max="9" width="9.1796875" style="1"/>
    <col min="10" max="10" width="7.1796875" style="1" customWidth="1"/>
    <col min="11" max="11" width="6.54296875" style="1" customWidth="1"/>
    <col min="12" max="12" width="9.1796875" style="1"/>
    <col min="13" max="54" width="0" style="1" hidden="1" customWidth="1"/>
    <col min="55" max="16384" width="9.1796875" style="1"/>
  </cols>
  <sheetData>
    <row r="1" spans="2:26" ht="18" hidden="1" customHeight="1" x14ac:dyDescent="0.3">
      <c r="E1" s="2">
        <v>100</v>
      </c>
      <c r="Z1" s="2"/>
    </row>
    <row r="2" spans="2:26" s="4" customFormat="1" ht="18" customHeight="1" x14ac:dyDescent="0.25">
      <c r="B2" s="3"/>
      <c r="C2" s="3"/>
      <c r="D2" s="3"/>
    </row>
    <row r="3" spans="2:26" s="4" customFormat="1" ht="24" customHeight="1" x14ac:dyDescent="0.25">
      <c r="B3" s="3"/>
      <c r="C3" s="5" t="s">
        <v>12</v>
      </c>
      <c r="D3" s="5"/>
      <c r="E3" s="5"/>
      <c r="F3" s="5"/>
      <c r="G3" s="5"/>
    </row>
    <row r="4" spans="2:26" s="4" customFormat="1" ht="36" customHeight="1" x14ac:dyDescent="0.25">
      <c r="B4" s="3"/>
      <c r="C4" s="7" t="s">
        <v>8</v>
      </c>
      <c r="D4" s="7"/>
      <c r="E4" s="7"/>
      <c r="F4" s="7"/>
      <c r="G4" s="7"/>
    </row>
    <row r="5" spans="2:26" s="4" customFormat="1" ht="18" customHeight="1" x14ac:dyDescent="0.25">
      <c r="D5" s="4" t="s">
        <v>7</v>
      </c>
      <c r="G5" s="3"/>
      <c r="H5" s="3"/>
    </row>
    <row r="6" spans="2:26" s="4" customFormat="1" ht="18" customHeight="1" x14ac:dyDescent="0.25">
      <c r="C6" s="8"/>
      <c r="D6" s="9"/>
      <c r="E6" s="9"/>
      <c r="G6" s="6"/>
      <c r="H6" s="3"/>
      <c r="I6" s="3"/>
    </row>
    <row r="7" spans="2:26" s="4" customFormat="1" ht="15" customHeight="1" x14ac:dyDescent="0.3">
      <c r="C7" s="10"/>
      <c r="D7" s="14"/>
      <c r="E7" s="12"/>
      <c r="G7" s="3"/>
      <c r="H7" s="3"/>
      <c r="I7" s="3"/>
    </row>
    <row r="8" spans="2:26" s="4" customFormat="1" ht="18" customHeight="1" x14ac:dyDescent="0.25">
      <c r="C8" s="8" t="s">
        <v>0</v>
      </c>
      <c r="D8" s="9"/>
      <c r="E8" s="302" t="str">
        <f>'A1'!H3</f>
        <v>Veřejné výdaje na vzdělávání a školské služby v běžných cenách, jejich podíl na HDP v letech 2010 až 2020</v>
      </c>
      <c r="G8" s="6"/>
      <c r="H8" s="3"/>
      <c r="I8" s="3"/>
    </row>
    <row r="9" spans="2:26" s="4" customFormat="1" ht="6" customHeight="1" x14ac:dyDescent="0.3">
      <c r="C9" s="10"/>
      <c r="D9" s="14"/>
      <c r="E9" s="12"/>
      <c r="G9" s="3"/>
      <c r="H9" s="3"/>
      <c r="I9" s="3"/>
    </row>
    <row r="10" spans="2:26" s="4" customFormat="1" ht="26" x14ac:dyDescent="0.25">
      <c r="C10" s="8" t="s">
        <v>1</v>
      </c>
      <c r="D10" s="9"/>
      <c r="E10" s="302" t="str">
        <f>'A2'!H3</f>
        <v>Veřejné výdaje na vzdělávání a školské služby ve stálých cenách roku 2015, jejich podíl na HDP v letech 2010 až 2020</v>
      </c>
      <c r="G10" s="6"/>
      <c r="H10" s="3"/>
      <c r="I10" s="3"/>
    </row>
    <row r="11" spans="2:26" s="4" customFormat="1" ht="6" customHeight="1" x14ac:dyDescent="0.3">
      <c r="C11" s="10"/>
      <c r="D11" s="14"/>
      <c r="E11" s="12"/>
      <c r="G11" s="3"/>
      <c r="H11" s="3"/>
      <c r="I11" s="3"/>
    </row>
    <row r="12" spans="2:26" s="4" customFormat="1" ht="18" customHeight="1" x14ac:dyDescent="0.25">
      <c r="C12" s="8" t="s">
        <v>2</v>
      </c>
      <c r="D12" s="9"/>
      <c r="E12" s="11" t="str">
        <f>'A3'!H3</f>
        <v>HDP a výdaje na vzdělávání a školské služby na jednoho obyvatele v letech 2010 až 2020</v>
      </c>
      <c r="G12" s="6"/>
      <c r="H12" s="3"/>
      <c r="I12" s="3"/>
    </row>
    <row r="13" spans="2:26" s="4" customFormat="1" ht="6" customHeight="1" x14ac:dyDescent="0.3">
      <c r="C13" s="10"/>
      <c r="D13" s="14"/>
      <c r="E13" s="12"/>
      <c r="G13" s="3"/>
    </row>
    <row r="14" spans="2:26" s="4" customFormat="1" ht="18" customHeight="1" x14ac:dyDescent="0.25">
      <c r="C14" s="8" t="s">
        <v>3</v>
      </c>
      <c r="D14" s="9"/>
      <c r="E14" s="11" t="str">
        <f>'A4'!H3</f>
        <v>HDP a výdaje na vzdělávání a školské služby na jednoho ekonomicky aktivního obyvatele v letech 2010 až 2020</v>
      </c>
      <c r="G14" s="6"/>
    </row>
    <row r="15" spans="2:26" s="4" customFormat="1" ht="6" customHeight="1" x14ac:dyDescent="0.3">
      <c r="C15" s="10"/>
      <c r="D15" s="14"/>
      <c r="E15" s="12"/>
      <c r="G15" s="3"/>
    </row>
    <row r="16" spans="2:26" s="4" customFormat="1" ht="18" customHeight="1" x14ac:dyDescent="0.25">
      <c r="C16" s="8" t="s">
        <v>4</v>
      </c>
      <c r="D16" s="9"/>
      <c r="E16" s="11" t="str">
        <f>'A5'!H3</f>
        <v>Struktura veřejných výdajů na vzdělávání a školské služby v letech 2010 až 2020 v běžných cenách</v>
      </c>
      <c r="G16" s="6"/>
    </row>
    <row r="17" spans="3:7" s="4" customFormat="1" ht="6" customHeight="1" x14ac:dyDescent="0.3">
      <c r="C17" s="10"/>
      <c r="D17" s="14"/>
      <c r="E17" s="12"/>
      <c r="G17" s="3"/>
    </row>
    <row r="18" spans="3:7" s="4" customFormat="1" ht="27" customHeight="1" x14ac:dyDescent="0.25">
      <c r="C18" s="8" t="s">
        <v>5</v>
      </c>
      <c r="D18" s="9"/>
      <c r="E18" s="11" t="str">
        <f>'A6'!H3</f>
        <v>Struktura veřejných výdajů na vzdělávání a školské služby v letech 2010 až 2020 ve stálých cenách roku 2015</v>
      </c>
      <c r="G18" s="6"/>
    </row>
    <row r="19" spans="3:7" s="4" customFormat="1" ht="0.75" hidden="1" customHeight="1" x14ac:dyDescent="0.3">
      <c r="C19" s="10"/>
      <c r="D19" s="14"/>
      <c r="E19" s="12"/>
      <c r="G19" s="3"/>
    </row>
    <row r="20" spans="3:7" s="4" customFormat="1" ht="23.25" hidden="1" customHeight="1" x14ac:dyDescent="0.25">
      <c r="C20" s="8" t="s">
        <v>6</v>
      </c>
      <c r="D20" s="9"/>
      <c r="E20" s="302" t="e">
        <f>#REF!</f>
        <v>#REF!</v>
      </c>
      <c r="G20" s="6"/>
    </row>
    <row r="21" spans="3:7" ht="30" customHeight="1" x14ac:dyDescent="0.3">
      <c r="G21" s="13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3"/>
  <dimension ref="A1:L7"/>
  <sheetViews>
    <sheetView showGridLines="0" showRowColHeaders="0" showZeros="0" showOutlineSymbols="0" topLeftCell="B2" zoomScale="90" workbookViewId="0">
      <selection activeCell="H13" sqref="H13"/>
    </sheetView>
  </sheetViews>
  <sheetFormatPr defaultColWidth="9.1796875" defaultRowHeight="13" x14ac:dyDescent="0.25"/>
  <cols>
    <col min="1" max="1" width="0" style="287" hidden="1" customWidth="1"/>
    <col min="2" max="2" width="1.81640625" style="287" customWidth="1"/>
    <col min="3" max="3" width="9.1796875" style="287"/>
    <col min="4" max="4" width="1.81640625" style="287" customWidth="1"/>
    <col min="5" max="5" width="21.81640625" style="287" customWidth="1"/>
    <col min="6" max="6" width="8.1796875" style="287" customWidth="1"/>
    <col min="7" max="7" width="1.81640625" style="287" customWidth="1"/>
    <col min="8" max="8" width="45.81640625" style="287" customWidth="1"/>
    <col min="9" max="9" width="1.81640625" style="287" customWidth="1"/>
    <col min="10" max="10" width="9.81640625" style="287" customWidth="1"/>
    <col min="11" max="11" width="1.81640625" style="287" customWidth="1"/>
    <col min="12" max="12" width="55.81640625" style="288" customWidth="1"/>
    <col min="13" max="16384" width="9.1796875" style="287"/>
  </cols>
  <sheetData>
    <row r="1" spans="1:12" hidden="1" x14ac:dyDescent="0.25">
      <c r="A1" s="286"/>
    </row>
    <row r="2" spans="1:12" x14ac:dyDescent="0.25">
      <c r="F2" s="289"/>
      <c r="J2" s="290"/>
      <c r="L2" s="291" t="s">
        <v>196</v>
      </c>
    </row>
    <row r="3" spans="1:12" x14ac:dyDescent="0.25">
      <c r="C3" s="292" t="s">
        <v>202</v>
      </c>
      <c r="E3" s="292" t="s">
        <v>203</v>
      </c>
      <c r="F3" s="292" t="s">
        <v>204</v>
      </c>
      <c r="H3" s="293" t="s">
        <v>205</v>
      </c>
      <c r="J3" s="292" t="s">
        <v>206</v>
      </c>
      <c r="L3" s="288" t="s">
        <v>207</v>
      </c>
    </row>
    <row r="4" spans="1:12" ht="39" customHeight="1" x14ac:dyDescent="0.25">
      <c r="C4" s="294"/>
      <c r="E4" s="295" t="s">
        <v>208</v>
      </c>
      <c r="F4" s="296">
        <v>2013</v>
      </c>
      <c r="H4" s="297" t="s">
        <v>209</v>
      </c>
      <c r="J4" s="298" t="s">
        <v>210</v>
      </c>
      <c r="K4" s="299" t="s">
        <v>211</v>
      </c>
      <c r="L4" s="288" t="s">
        <v>200</v>
      </c>
    </row>
    <row r="5" spans="1:12" ht="25.5" customHeight="1" x14ac:dyDescent="0.25">
      <c r="F5" s="300"/>
      <c r="H5" s="297" t="s">
        <v>212</v>
      </c>
      <c r="J5" s="292" t="s">
        <v>213</v>
      </c>
      <c r="L5" s="288" t="s">
        <v>214</v>
      </c>
    </row>
    <row r="6" spans="1:12" ht="25.5" customHeight="1" x14ac:dyDescent="0.25">
      <c r="F6" s="300"/>
      <c r="H6" s="297" t="s">
        <v>215</v>
      </c>
      <c r="J6" s="301" t="s">
        <v>216</v>
      </c>
      <c r="L6" s="288" t="s">
        <v>199</v>
      </c>
    </row>
    <row r="7" spans="1:12" ht="25.5" customHeight="1" x14ac:dyDescent="0.25">
      <c r="F7" s="300"/>
      <c r="H7" s="297" t="s">
        <v>217</v>
      </c>
      <c r="L7" s="288" t="s">
        <v>201</v>
      </c>
    </row>
  </sheetData>
  <sheetProtection selectLockedCells="1" selectUnlockedCells="1"/>
  <phoneticPr fontId="0" type="noConversion"/>
  <conditionalFormatting sqref="C4 E4:F4 J4 H4:H7">
    <cfRule type="cellIs" dxfId="0" priority="1" stopIfTrue="1" operator="equal">
      <formula>""</formula>
    </cfRule>
  </conditionalFormatting>
  <dataValidations xWindow="338" yWindow="186" count="6">
    <dataValidation allowBlank="1" showInputMessage="1" showErrorMessage="1" promptTitle="Nelze opravovat," prompt="měmí se k 1.10. automaticky." sqref="F4"/>
    <dataValidation type="list" allowBlank="1" showDropDown="1" sqref="C4">
      <formula1>"E,T"</formula1>
    </dataValidation>
    <dataValidation type="list" allowBlank="1" showDropDown="1" showInputMessage="1" showErrorMessage="1" errorTitle="   Zadané nelze přijmout" error="Do vybrané buňky lze vložit pouze velká písmena (od A do P)." promptTitle="Zadejte označení kapitoly" prompt="(velké písmeno, A až P)." sqref="J4">
      <formula1>"A,B,C,D,E,F,G,H,I,J,K,L,M,A,O,P"</formula1>
    </dataValidation>
    <dataValidation allowBlank="1" showInputMessage="1" showErrorMessage="1" promptTitle="Zadejte textovým řetězcem" prompt="- datum ve formátu &quot;dd.mm.&quot;,_x000a_- jiná zadání ukončete mezerou._x000a_Rok se generuje automaticky._x000a_U jednotlivých tabulek je zadání možno dodatečně upravit." sqref="E4"/>
    <dataValidation type="list" allowBlank="1" showDropDown="1" showErrorMessage="1" errorTitle="Microsoft Excel" error="Pokoušíte se tměnit zamknutou buňku nebo zamknutý graf,_x000a_který je proto jen pro čtení." sqref="K4">
      <formula1>"e,t"</formula1>
    </dataValidation>
    <dataValidation allowBlank="1" showInputMessage="1" showErrorMessage="1" sqref="J6"/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">
    <pageSetUpPr autoPageBreaks="0"/>
  </sheetPr>
  <dimension ref="A1:T197"/>
  <sheetViews>
    <sheetView tabSelected="1" topLeftCell="J2" zoomScaleNormal="100" workbookViewId="0">
      <selection activeCell="T15" sqref="T15"/>
    </sheetView>
  </sheetViews>
  <sheetFormatPr defaultColWidth="9.1796875" defaultRowHeight="13" x14ac:dyDescent="0.25"/>
  <cols>
    <col min="1" max="1" width="0" style="47" hidden="1" customWidth="1"/>
    <col min="2" max="2" width="12.81640625" style="47" hidden="1" customWidth="1"/>
    <col min="3" max="3" width="1.81640625" style="53" customWidth="1"/>
    <col min="4" max="4" width="2.81640625" style="53" customWidth="1"/>
    <col min="5" max="5" width="2.1796875" style="53" customWidth="1"/>
    <col min="6" max="6" width="1.81640625" style="53" customWidth="1"/>
    <col min="7" max="7" width="13.1796875" style="53" customWidth="1"/>
    <col min="8" max="8" width="21.1796875" style="53" customWidth="1"/>
    <col min="9" max="9" width="22.54296875" style="53" customWidth="1"/>
    <col min="10" max="16" width="13.81640625" style="53" bestFit="1" customWidth="1"/>
    <col min="17" max="17" width="14.1796875" style="53" bestFit="1" customWidth="1"/>
    <col min="18" max="20" width="14.1796875" style="53" customWidth="1"/>
    <col min="21" max="42" width="1.81640625" style="53" customWidth="1"/>
    <col min="43" max="16384" width="9.1796875" style="53"/>
  </cols>
  <sheetData>
    <row r="1" spans="1:20" s="47" customFormat="1" hidden="1" x14ac:dyDescent="0.25">
      <c r="A1" s="42" t="str">
        <f>IF(KNIHOVNA!C4="","ŠABLONA",IF(KNIHOVNA!C4="T","TISK","ELEKTRO"))</f>
        <v>ŠABLONA</v>
      </c>
      <c r="B1" s="42">
        <v>0</v>
      </c>
      <c r="C1" s="43" t="str">
        <f>CONCATENATE(D1,F1,IF(G1&lt;&gt;"",".",""),G1,IF(H1&lt;&gt;"",".",""),H1,IF(I1&lt;&gt;"",".",""),I1,"")</f>
        <v>A1</v>
      </c>
      <c r="D1" s="44" t="str">
        <f>IF(KNIHOVNA!J4=""," ?",KNIHOVNA!J4)</f>
        <v>A</v>
      </c>
      <c r="E1" s="44" t="str">
        <f>CONCATENATE(C1,R1)</f>
        <v>A1</v>
      </c>
      <c r="F1" s="45">
        <v>1</v>
      </c>
      <c r="G1" s="46"/>
      <c r="H1" s="46"/>
      <c r="I1" s="46"/>
      <c r="J1" s="49"/>
      <c r="K1" s="49"/>
      <c r="L1" s="49"/>
      <c r="M1" s="49"/>
      <c r="N1" s="49"/>
      <c r="O1" s="49"/>
      <c r="P1" s="49"/>
      <c r="Q1" s="49"/>
      <c r="R1" s="49"/>
      <c r="S1" s="50" t="s">
        <v>49</v>
      </c>
    </row>
    <row r="2" spans="1:20" x14ac:dyDescent="0.25">
      <c r="A2" s="47" t="s">
        <v>50</v>
      </c>
      <c r="B2" s="51"/>
      <c r="C2" s="52"/>
    </row>
    <row r="3" spans="1:20" s="55" customFormat="1" ht="15.5" x14ac:dyDescent="0.25">
      <c r="A3" s="47" t="s">
        <v>50</v>
      </c>
      <c r="B3" s="54" t="s">
        <v>51</v>
      </c>
      <c r="D3" s="56" t="s">
        <v>43</v>
      </c>
      <c r="E3" s="56"/>
      <c r="F3" s="56"/>
      <c r="G3" s="56"/>
      <c r="H3" s="57" t="s">
        <v>319</v>
      </c>
      <c r="I3" s="58"/>
      <c r="J3" s="56"/>
      <c r="K3" s="56"/>
      <c r="L3" s="56"/>
      <c r="M3" s="56"/>
      <c r="N3" s="63"/>
      <c r="O3" s="56"/>
      <c r="P3" s="56"/>
      <c r="Q3" s="56"/>
      <c r="R3" s="56"/>
      <c r="S3" s="56"/>
      <c r="T3" s="56"/>
    </row>
    <row r="4" spans="1:20" s="55" customFormat="1" ht="15.65" hidden="1" customHeight="1" x14ac:dyDescent="0.25">
      <c r="A4" s="47" t="s">
        <v>50</v>
      </c>
      <c r="B4" s="59">
        <v>156</v>
      </c>
      <c r="D4" s="60" t="s">
        <v>43</v>
      </c>
      <c r="E4" s="56"/>
      <c r="F4" s="56"/>
      <c r="G4" s="56"/>
      <c r="H4" s="60" t="s">
        <v>52</v>
      </c>
      <c r="I4" s="58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</row>
    <row r="5" spans="1:20" s="55" customFormat="1" ht="15.5" x14ac:dyDescent="0.25">
      <c r="A5" s="47" t="s">
        <v>219</v>
      </c>
      <c r="B5" s="61">
        <v>0</v>
      </c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0" s="55" customFormat="1" ht="21" hidden="1" customHeight="1" x14ac:dyDescent="0.25">
      <c r="A6" s="47" t="str">
        <f>IF(COUNTBLANK(C6:IV6)=254,"odstr","OK")</f>
        <v>odstr</v>
      </c>
      <c r="B6" s="64" t="s">
        <v>53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spans="1:20" s="55" customFormat="1" ht="21" hidden="1" customHeight="1" x14ac:dyDescent="0.25">
      <c r="A7" s="47" t="str">
        <f>IF(COUNTBLANK(C7:IV7)=254,"odstr","OK")</f>
        <v>odstr</v>
      </c>
      <c r="B7" s="64" t="s">
        <v>54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1:20" s="67" customFormat="1" ht="21" customHeight="1" thickBot="1" x14ac:dyDescent="0.3">
      <c r="A8" s="47" t="s">
        <v>50</v>
      </c>
      <c r="B8" s="47"/>
      <c r="D8" s="68"/>
      <c r="E8" s="69"/>
      <c r="F8" s="69"/>
      <c r="G8" s="69"/>
      <c r="H8" s="69"/>
      <c r="I8" s="70"/>
      <c r="J8" s="71"/>
      <c r="K8" s="71"/>
      <c r="L8" s="71"/>
      <c r="M8" s="71"/>
      <c r="N8" s="71"/>
      <c r="O8" s="71"/>
      <c r="P8" s="71"/>
      <c r="Q8" s="71"/>
      <c r="R8" s="71"/>
      <c r="S8" s="71"/>
      <c r="T8" s="71" t="s">
        <v>13</v>
      </c>
    </row>
    <row r="9" spans="1:20" ht="9" customHeight="1" x14ac:dyDescent="0.25">
      <c r="A9" s="47" t="s">
        <v>50</v>
      </c>
      <c r="C9" s="72"/>
      <c r="D9" s="435"/>
      <c r="E9" s="436"/>
      <c r="F9" s="436"/>
      <c r="G9" s="436"/>
      <c r="H9" s="436"/>
      <c r="I9" s="437"/>
      <c r="J9" s="422" t="s">
        <v>23</v>
      </c>
      <c r="K9" s="422" t="s">
        <v>55</v>
      </c>
      <c r="L9" s="422" t="s">
        <v>56</v>
      </c>
      <c r="M9" s="422" t="s">
        <v>224</v>
      </c>
      <c r="N9" s="422" t="s">
        <v>227</v>
      </c>
      <c r="O9" s="422" t="s">
        <v>228</v>
      </c>
      <c r="P9" s="422" t="s">
        <v>230</v>
      </c>
      <c r="Q9" s="428" t="s">
        <v>234</v>
      </c>
      <c r="R9" s="422" t="s">
        <v>236</v>
      </c>
      <c r="S9" s="422" t="s">
        <v>303</v>
      </c>
      <c r="T9" s="428" t="s">
        <v>326</v>
      </c>
    </row>
    <row r="10" spans="1:20" ht="9" customHeight="1" x14ac:dyDescent="0.25">
      <c r="A10" s="47" t="s">
        <v>50</v>
      </c>
      <c r="C10" s="72"/>
      <c r="D10" s="438"/>
      <c r="E10" s="439"/>
      <c r="F10" s="439"/>
      <c r="G10" s="439"/>
      <c r="H10" s="439"/>
      <c r="I10" s="440"/>
      <c r="J10" s="423"/>
      <c r="K10" s="423"/>
      <c r="L10" s="423"/>
      <c r="M10" s="423"/>
      <c r="N10" s="423"/>
      <c r="O10" s="423"/>
      <c r="P10" s="423"/>
      <c r="Q10" s="429"/>
      <c r="R10" s="423"/>
      <c r="S10" s="423"/>
      <c r="T10" s="429"/>
    </row>
    <row r="11" spans="1:20" ht="9" customHeight="1" x14ac:dyDescent="0.25">
      <c r="A11" s="47" t="s">
        <v>50</v>
      </c>
      <c r="C11" s="72"/>
      <c r="D11" s="438"/>
      <c r="E11" s="439"/>
      <c r="F11" s="439"/>
      <c r="G11" s="439"/>
      <c r="H11" s="439"/>
      <c r="I11" s="440"/>
      <c r="J11" s="423"/>
      <c r="K11" s="423"/>
      <c r="L11" s="423"/>
      <c r="M11" s="423"/>
      <c r="N11" s="423"/>
      <c r="O11" s="423"/>
      <c r="P11" s="423"/>
      <c r="Q11" s="429"/>
      <c r="R11" s="423"/>
      <c r="S11" s="423"/>
      <c r="T11" s="429"/>
    </row>
    <row r="12" spans="1:20" ht="9" customHeight="1" x14ac:dyDescent="0.25">
      <c r="A12" s="47" t="s">
        <v>50</v>
      </c>
      <c r="C12" s="72"/>
      <c r="D12" s="438"/>
      <c r="E12" s="439"/>
      <c r="F12" s="439"/>
      <c r="G12" s="439"/>
      <c r="H12" s="439"/>
      <c r="I12" s="440"/>
      <c r="J12" s="423"/>
      <c r="K12" s="423"/>
      <c r="L12" s="423"/>
      <c r="M12" s="423"/>
      <c r="N12" s="423"/>
      <c r="O12" s="423"/>
      <c r="P12" s="423"/>
      <c r="Q12" s="429"/>
      <c r="R12" s="423"/>
      <c r="S12" s="423"/>
      <c r="T12" s="429"/>
    </row>
    <row r="13" spans="1:20" ht="6" customHeight="1" thickBot="1" x14ac:dyDescent="0.3">
      <c r="A13" s="47" t="s">
        <v>50</v>
      </c>
      <c r="C13" s="72"/>
      <c r="D13" s="441"/>
      <c r="E13" s="442"/>
      <c r="F13" s="442"/>
      <c r="G13" s="442"/>
      <c r="H13" s="442"/>
      <c r="I13" s="443"/>
      <c r="J13" s="424"/>
      <c r="K13" s="424"/>
      <c r="L13" s="424"/>
      <c r="M13" s="424"/>
      <c r="N13" s="424"/>
      <c r="O13" s="424"/>
      <c r="P13" s="424"/>
      <c r="Q13" s="430"/>
      <c r="R13" s="424"/>
      <c r="S13" s="424"/>
      <c r="T13" s="430"/>
    </row>
    <row r="14" spans="1:20" ht="14" thickTop="1" thickBot="1" x14ac:dyDescent="0.3">
      <c r="A14" s="73" t="str">
        <f t="shared" ref="A14:A23" si="0">IF(COUNTBLANK(C14:IV14)=254,"odstr",IF(AND($A$1="TISK",SUM(J14:R14)=0),"odstr","OK"))</f>
        <v>OK</v>
      </c>
      <c r="B14" s="49" t="s">
        <v>57</v>
      </c>
      <c r="C14" s="74"/>
      <c r="D14" s="75"/>
      <c r="E14" s="76" t="s">
        <v>14</v>
      </c>
      <c r="F14" s="76"/>
      <c r="G14" s="76"/>
      <c r="H14" s="77"/>
      <c r="I14" s="78"/>
      <c r="J14" s="317">
        <v>3992870</v>
      </c>
      <c r="K14" s="317">
        <v>4062323</v>
      </c>
      <c r="L14" s="317">
        <v>4088912</v>
      </c>
      <c r="M14" s="317">
        <v>4142811</v>
      </c>
      <c r="N14" s="317">
        <v>4345766</v>
      </c>
      <c r="O14" s="317">
        <v>4625378</v>
      </c>
      <c r="P14" s="317">
        <v>4767873</v>
      </c>
      <c r="Q14" s="317">
        <v>5110743</v>
      </c>
      <c r="R14" s="326">
        <v>5409665</v>
      </c>
      <c r="S14" s="356">
        <v>5748805</v>
      </c>
      <c r="T14" s="327">
        <v>5650500</v>
      </c>
    </row>
    <row r="15" spans="1:20" ht="13.5" thickTop="1" x14ac:dyDescent="0.25">
      <c r="A15" s="73" t="str">
        <f t="shared" si="0"/>
        <v>OK</v>
      </c>
      <c r="B15" s="49" t="s">
        <v>57</v>
      </c>
      <c r="C15" s="74"/>
      <c r="D15" s="75"/>
      <c r="E15" s="76" t="s">
        <v>248</v>
      </c>
      <c r="F15" s="81"/>
      <c r="G15" s="81"/>
      <c r="H15" s="81"/>
      <c r="I15" s="82"/>
      <c r="J15" s="79">
        <f>J16+J21+J22</f>
        <v>152699.15499000001</v>
      </c>
      <c r="K15" s="79">
        <f t="shared" ref="K15:R15" si="1">K16+K21+K22</f>
        <v>156047.91444351</v>
      </c>
      <c r="L15" s="79">
        <f t="shared" si="1"/>
        <v>154612.74100268001</v>
      </c>
      <c r="M15" s="79">
        <f t="shared" si="1"/>
        <v>155366.00783187003</v>
      </c>
      <c r="N15" s="79">
        <f t="shared" si="1"/>
        <v>160869.80108959001</v>
      </c>
      <c r="O15" s="79">
        <f t="shared" si="1"/>
        <v>166218.85762913001</v>
      </c>
      <c r="P15" s="79">
        <f t="shared" si="1"/>
        <v>162246.69776264002</v>
      </c>
      <c r="Q15" s="79">
        <f t="shared" si="1"/>
        <v>181554.62441973996</v>
      </c>
      <c r="R15" s="324">
        <f t="shared" si="1"/>
        <v>221524.66721600998</v>
      </c>
      <c r="S15" s="79">
        <f>S16+S21+S22</f>
        <v>247917.23176066999</v>
      </c>
      <c r="T15" s="321">
        <f>T16+T21+T22</f>
        <v>262276.3398490299</v>
      </c>
    </row>
    <row r="16" spans="1:20" ht="12.75" customHeight="1" x14ac:dyDescent="0.25">
      <c r="A16" s="73" t="str">
        <f t="shared" si="0"/>
        <v>OK</v>
      </c>
      <c r="B16" s="49" t="s">
        <v>57</v>
      </c>
      <c r="C16" s="74"/>
      <c r="D16" s="83"/>
      <c r="E16" s="432" t="s">
        <v>237</v>
      </c>
      <c r="F16" s="84" t="s">
        <v>254</v>
      </c>
      <c r="G16" s="84"/>
      <c r="H16" s="85"/>
      <c r="I16" s="86"/>
      <c r="J16" s="89">
        <v>119216.0779</v>
      </c>
      <c r="K16" s="89">
        <v>126290.08851271</v>
      </c>
      <c r="L16" s="89">
        <v>126306.39357245</v>
      </c>
      <c r="M16" s="89">
        <v>126498.38415024</v>
      </c>
      <c r="N16" s="89">
        <v>127336.83339602999</v>
      </c>
      <c r="O16" s="89">
        <v>130807.18009243</v>
      </c>
      <c r="P16" s="89">
        <v>132913.97584621</v>
      </c>
      <c r="Q16" s="89">
        <v>148366.79425911</v>
      </c>
      <c r="R16" s="325">
        <v>177884.53646363999</v>
      </c>
      <c r="S16" s="89">
        <v>200433.49900000001</v>
      </c>
      <c r="T16" s="88">
        <v>219271.01801378996</v>
      </c>
    </row>
    <row r="17" spans="1:20" ht="12.75" customHeight="1" x14ac:dyDescent="0.25">
      <c r="A17" s="73"/>
      <c r="B17" s="49"/>
      <c r="C17" s="74"/>
      <c r="D17" s="90"/>
      <c r="E17" s="433"/>
      <c r="F17" s="84" t="s">
        <v>29</v>
      </c>
      <c r="G17" s="84"/>
      <c r="H17" s="85" t="s">
        <v>297</v>
      </c>
      <c r="I17" s="86"/>
      <c r="J17" s="89">
        <v>117096.05319000001</v>
      </c>
      <c r="K17" s="89">
        <v>124502.06552583001</v>
      </c>
      <c r="L17" s="89">
        <v>124197.62283617001</v>
      </c>
      <c r="M17" s="89">
        <v>124411.48760742001</v>
      </c>
      <c r="N17" s="89">
        <v>125097.63308208995</v>
      </c>
      <c r="O17" s="89">
        <v>128295.80758104002</v>
      </c>
      <c r="P17" s="89">
        <v>130377.12726290002</v>
      </c>
      <c r="Q17" s="89">
        <v>145784.19986240994</v>
      </c>
      <c r="R17" s="325">
        <v>174969.92167856995</v>
      </c>
      <c r="S17" s="357">
        <v>196728.63699999999</v>
      </c>
      <c r="T17" s="322">
        <v>213379.18437095999</v>
      </c>
    </row>
    <row r="18" spans="1:20" ht="12.75" customHeight="1" x14ac:dyDescent="0.25">
      <c r="A18" s="73"/>
      <c r="B18" s="49"/>
      <c r="C18" s="74"/>
      <c r="D18" s="90"/>
      <c r="E18" s="433"/>
      <c r="F18" s="84"/>
      <c r="G18" s="84"/>
      <c r="H18" s="85" t="s">
        <v>298</v>
      </c>
      <c r="I18" s="86"/>
      <c r="J18" s="89">
        <v>1093.52692</v>
      </c>
      <c r="K18" s="89">
        <v>955.67301251999982</v>
      </c>
      <c r="L18" s="89">
        <v>998.50426831999982</v>
      </c>
      <c r="M18" s="89">
        <v>1082.6114931299996</v>
      </c>
      <c r="N18" s="89">
        <v>1124.34538634</v>
      </c>
      <c r="O18" s="89">
        <v>1241.7302690199992</v>
      </c>
      <c r="P18" s="89">
        <v>1177.9588301100005</v>
      </c>
      <c r="Q18" s="89">
        <v>1180.93150307</v>
      </c>
      <c r="R18" s="325">
        <v>1321.6435843800004</v>
      </c>
      <c r="S18" s="89">
        <v>1506.828</v>
      </c>
      <c r="T18" s="88">
        <v>1755.6332699999998</v>
      </c>
    </row>
    <row r="19" spans="1:20" ht="12.75" customHeight="1" x14ac:dyDescent="0.25">
      <c r="A19" s="73"/>
      <c r="B19" s="49"/>
      <c r="C19" s="74"/>
      <c r="D19" s="90"/>
      <c r="E19" s="433"/>
      <c r="F19" s="84"/>
      <c r="G19" s="84"/>
      <c r="H19" s="85" t="s">
        <v>299</v>
      </c>
      <c r="I19" s="86"/>
      <c r="J19" s="89">
        <v>859.33429999999998</v>
      </c>
      <c r="K19" s="89">
        <v>697.89082534999977</v>
      </c>
      <c r="L19" s="89">
        <v>896.35699222999995</v>
      </c>
      <c r="M19" s="89">
        <v>773.74627184000019</v>
      </c>
      <c r="N19" s="89">
        <v>896.52392760000055</v>
      </c>
      <c r="O19" s="89">
        <v>836.11416242999985</v>
      </c>
      <c r="P19" s="89">
        <v>566.52312368000003</v>
      </c>
      <c r="Q19" s="89">
        <v>634.1815661400002</v>
      </c>
      <c r="R19" s="325">
        <v>708.57259958999975</v>
      </c>
      <c r="S19" s="89">
        <v>801.47592499999996</v>
      </c>
      <c r="T19" s="88">
        <v>809.14252214999976</v>
      </c>
    </row>
    <row r="20" spans="1:20" ht="12.75" customHeight="1" x14ac:dyDescent="0.25">
      <c r="A20" s="73"/>
      <c r="B20" s="49"/>
      <c r="C20" s="74"/>
      <c r="D20" s="90"/>
      <c r="E20" s="433"/>
      <c r="F20" s="84"/>
      <c r="G20" s="84"/>
      <c r="H20" s="85" t="s">
        <v>300</v>
      </c>
      <c r="I20" s="86"/>
      <c r="J20" s="89">
        <v>154.67421999999999</v>
      </c>
      <c r="K20" s="89">
        <v>123.73704495999999</v>
      </c>
      <c r="L20" s="89">
        <v>212.9208658</v>
      </c>
      <c r="M20" s="89">
        <v>230.37691784999998</v>
      </c>
      <c r="N20" s="89">
        <v>218.33099999999999</v>
      </c>
      <c r="O20" s="89">
        <v>433.52807994</v>
      </c>
      <c r="P20" s="89">
        <v>782.10082312999998</v>
      </c>
      <c r="Q20" s="89">
        <v>705.14809700000001</v>
      </c>
      <c r="R20" s="325">
        <v>879.53244810000001</v>
      </c>
      <c r="S20" s="89">
        <v>1391.41</v>
      </c>
      <c r="T20" s="88">
        <v>3321.5274026799998</v>
      </c>
    </row>
    <row r="21" spans="1:20" ht="15" x14ac:dyDescent="0.25">
      <c r="A21" s="73" t="str">
        <f t="shared" si="0"/>
        <v>OK</v>
      </c>
      <c r="B21" s="49" t="s">
        <v>57</v>
      </c>
      <c r="C21" s="74"/>
      <c r="D21" s="90"/>
      <c r="E21" s="434"/>
      <c r="F21" s="84" t="s">
        <v>255</v>
      </c>
      <c r="G21" s="84"/>
      <c r="H21" s="85"/>
      <c r="I21" s="86"/>
      <c r="J21" s="89">
        <v>113762.51744</v>
      </c>
      <c r="K21" s="89">
        <v>114719.65574286001</v>
      </c>
      <c r="L21" s="89">
        <v>113285.59867111</v>
      </c>
      <c r="M21" s="89">
        <v>114238.41876462</v>
      </c>
      <c r="N21" s="89">
        <v>120271.6183796</v>
      </c>
      <c r="O21" s="89">
        <v>125128.04061565999</v>
      </c>
      <c r="P21" s="89">
        <v>123722.06322205</v>
      </c>
      <c r="Q21" s="89">
        <v>140246.26792660999</v>
      </c>
      <c r="R21" s="325">
        <v>165421.79982186001</v>
      </c>
      <c r="S21" s="358">
        <v>191964.30323971002</v>
      </c>
      <c r="T21" s="328">
        <v>206660.07334198995</v>
      </c>
    </row>
    <row r="22" spans="1:20" ht="15" x14ac:dyDescent="0.25">
      <c r="A22" s="73" t="str">
        <f t="shared" si="0"/>
        <v>OK</v>
      </c>
      <c r="B22" s="49" t="s">
        <v>57</v>
      </c>
      <c r="C22" s="74"/>
      <c r="D22" s="90"/>
      <c r="E22" s="434"/>
      <c r="F22" s="84" t="s">
        <v>256</v>
      </c>
      <c r="G22" s="84"/>
      <c r="H22" s="85"/>
      <c r="I22" s="86"/>
      <c r="J22" s="89">
        <v>-80279.440350000004</v>
      </c>
      <c r="K22" s="89">
        <v>-84961.829812059994</v>
      </c>
      <c r="L22" s="89">
        <v>-84979.251240879996</v>
      </c>
      <c r="M22" s="89">
        <v>-85370.795082989993</v>
      </c>
      <c r="N22" s="89">
        <v>-86738.650686039997</v>
      </c>
      <c r="O22" s="89">
        <v>-89716.363078959999</v>
      </c>
      <c r="P22" s="89">
        <v>-94389.341305619993</v>
      </c>
      <c r="Q22" s="89">
        <v>-107058.43776597999</v>
      </c>
      <c r="R22" s="325">
        <v>-121781.66906949</v>
      </c>
      <c r="S22" s="359">
        <v>-144480.57047904001</v>
      </c>
      <c r="T22" s="323">
        <v>-163654.75150675001</v>
      </c>
    </row>
    <row r="23" spans="1:20" x14ac:dyDescent="0.25">
      <c r="A23" s="73" t="str">
        <f t="shared" si="0"/>
        <v>OK</v>
      </c>
      <c r="B23" s="49" t="s">
        <v>57</v>
      </c>
      <c r="C23" s="106"/>
      <c r="D23" s="98"/>
      <c r="E23" s="378" t="s">
        <v>238</v>
      </c>
      <c r="F23" s="375"/>
      <c r="G23" s="375"/>
      <c r="H23" s="381"/>
      <c r="I23" s="382"/>
      <c r="J23" s="383">
        <f>J15/J14</f>
        <v>3.824295681802814E-2</v>
      </c>
      <c r="K23" s="376">
        <f t="shared" ref="K23:R23" si="2">K15/K14</f>
        <v>3.8413467969806929E-2</v>
      </c>
      <c r="L23" s="376">
        <f t="shared" si="2"/>
        <v>3.7812684890914751E-2</v>
      </c>
      <c r="M23" s="376">
        <f t="shared" si="2"/>
        <v>3.7502557522385169E-2</v>
      </c>
      <c r="N23" s="376">
        <f t="shared" si="2"/>
        <v>3.7017593926960177E-2</v>
      </c>
      <c r="O23" s="376">
        <f t="shared" si="2"/>
        <v>3.5936275398276638E-2</v>
      </c>
      <c r="P23" s="376">
        <f t="shared" si="2"/>
        <v>3.402915676710349E-2</v>
      </c>
      <c r="Q23" s="377">
        <f t="shared" si="2"/>
        <v>3.5524115460264773E-2</v>
      </c>
      <c r="R23" s="384">
        <f t="shared" si="2"/>
        <v>4.094979397356583E-2</v>
      </c>
      <c r="S23" s="376">
        <f>S15/S14</f>
        <v>4.31250028067868E-2</v>
      </c>
      <c r="T23" s="377">
        <f>T15/T14</f>
        <v>4.6416483470317654E-2</v>
      </c>
    </row>
    <row r="24" spans="1:20" ht="13.5" thickBot="1" x14ac:dyDescent="0.3">
      <c r="A24" s="73"/>
      <c r="B24" s="49"/>
      <c r="C24" s="106"/>
      <c r="D24" s="379"/>
      <c r="E24" s="380"/>
      <c r="F24" s="380"/>
      <c r="G24" s="380"/>
      <c r="H24" s="425" t="s">
        <v>328</v>
      </c>
      <c r="I24" s="426"/>
      <c r="J24" s="371">
        <v>6402.3063899999997</v>
      </c>
      <c r="K24" s="372">
        <v>10393.536085559999</v>
      </c>
      <c r="L24" s="372">
        <v>11124.238565600001</v>
      </c>
      <c r="M24" s="372">
        <v>11222.71876428</v>
      </c>
      <c r="N24" s="372">
        <v>10321.51348713</v>
      </c>
      <c r="O24" s="372">
        <v>9751.4411198800008</v>
      </c>
      <c r="P24" s="372">
        <v>9348.3440298799997</v>
      </c>
      <c r="Q24" s="374">
        <v>9968.8290283900005</v>
      </c>
      <c r="R24" s="373">
        <v>14990.065610539999</v>
      </c>
      <c r="S24" s="372">
        <v>13982.909858089999</v>
      </c>
      <c r="T24" s="374">
        <v>14874.91725126</v>
      </c>
    </row>
    <row r="25" spans="1:20" x14ac:dyDescent="0.25">
      <c r="A25" s="73" t="s">
        <v>50</v>
      </c>
      <c r="B25" s="73" t="s">
        <v>58</v>
      </c>
      <c r="C25" s="106"/>
      <c r="D25" s="107" t="str">
        <f>IF(D26="","","Komentáře:")</f>
        <v>Komentáře:</v>
      </c>
      <c r="E25" s="311"/>
      <c r="F25" s="311"/>
      <c r="G25" s="311"/>
      <c r="H25" s="311"/>
      <c r="I25" s="310"/>
      <c r="J25" s="370"/>
      <c r="K25" s="370"/>
      <c r="L25" s="370"/>
      <c r="M25" s="370"/>
      <c r="N25" s="370"/>
      <c r="O25" s="370"/>
      <c r="P25" s="370"/>
      <c r="Q25" s="427" t="s">
        <v>243</v>
      </c>
      <c r="R25" s="427"/>
      <c r="S25" s="427"/>
      <c r="T25" s="427"/>
    </row>
    <row r="26" spans="1:20" ht="15" customHeight="1" x14ac:dyDescent="0.25">
      <c r="A26" s="73" t="str">
        <f>IF(COUNTBLANK(D25:E25)=2,"odstr","OK")</f>
        <v>OK</v>
      </c>
      <c r="B26" s="73"/>
      <c r="D26" s="110">
        <v>1</v>
      </c>
      <c r="E26" s="431" t="str">
        <f>Komentáře!C5</f>
        <v>Celkové výdaje na vzdělávání a školské služby - Oddíl 31 a 32 odvětvového třídění rozpočtové skladby po konsolidaci na úrovni územních rozpočtů a státního rozpočtu.</v>
      </c>
      <c r="F26" s="431"/>
      <c r="G26" s="431"/>
      <c r="H26" s="431"/>
      <c r="I26" s="431"/>
      <c r="J26" s="431"/>
      <c r="K26" s="431"/>
      <c r="L26" s="431"/>
      <c r="M26" s="431"/>
      <c r="N26" s="431"/>
      <c r="O26" s="431"/>
      <c r="P26" s="431"/>
      <c r="Q26" s="431"/>
      <c r="R26" s="431"/>
      <c r="S26" s="319" t="str">
        <f>IF(KNIHOVNA!H4=""," ","")</f>
        <v/>
      </c>
      <c r="T26" s="342"/>
    </row>
    <row r="27" spans="1:20" ht="27.75" customHeight="1" x14ac:dyDescent="0.25">
      <c r="A27" s="73" t="str">
        <f>IF(COUNTBLANK(D26:E26)=2,"odstr","OK")</f>
        <v>OK</v>
      </c>
      <c r="B27" s="73"/>
      <c r="D27" s="110">
        <v>2</v>
      </c>
      <c r="E27" s="431" t="str">
        <f>CONCATENATE(Komentáře!C5," ",Komentáře!C6)</f>
        <v xml:space="preserve">Celkové výdaje na vzdělávání a školské služby - Oddíl 31 a 32 odvětvového třídění rozpočtové skladby po konsolidaci na úrovni územních rozpočtů a státního rozpočtu. Konsolidovány položky rozpočtové skladby: na úrovni územních rozpočtů - 5321, 5323, 5325, 5329, 5342, 5344, 5345, 5347, 5349, 5366, 5367, 5368, 5369, 5641, 5642, 5643, 5649, 6341, 6342, 6345, 6349, 6441, 6442, 6443, 6449; </v>
      </c>
      <c r="F27" s="431"/>
      <c r="G27" s="431"/>
      <c r="H27" s="431"/>
      <c r="I27" s="431"/>
      <c r="J27" s="431"/>
      <c r="K27" s="431"/>
      <c r="L27" s="431"/>
      <c r="M27" s="431"/>
      <c r="N27" s="431"/>
      <c r="O27" s="431"/>
      <c r="P27" s="431"/>
      <c r="Q27" s="431"/>
      <c r="R27" s="431"/>
      <c r="S27" s="431"/>
      <c r="T27" s="342"/>
    </row>
    <row r="28" spans="1:20" ht="24.75" customHeight="1" x14ac:dyDescent="0.25">
      <c r="A28" s="73" t="str">
        <f>IF(COUNTBLANK(D27:E27)=2,"odstr","OK")</f>
        <v>OK</v>
      </c>
      <c r="B28" s="73"/>
      <c r="D28" s="110">
        <v>3</v>
      </c>
      <c r="E28" s="431" t="str">
        <f>CONCATENATE(Komentáře!C5," ",Komentáře!C7)</f>
        <v>Celkové výdaje na vzdělávání a školské služby - Oddíl 31 a 32 odvětvového třídění rozpočtové skladby po konsolidaci na úrovni územních rozpočtů a státního rozpočtu. Konsolidovány položky rozpočtové skladby: na úrovni státního rozpočtu - 5321, 5323, 5329, 5342, 5345, 5346, 5349, 6341, 6342, 6343, 6344, 6345, 6349, 6361, 6362 a podseskupení položek 64xx.</v>
      </c>
      <c r="F28" s="431"/>
      <c r="G28" s="431"/>
      <c r="H28" s="431"/>
      <c r="I28" s="431"/>
      <c r="J28" s="431"/>
      <c r="K28" s="431"/>
      <c r="L28" s="431"/>
      <c r="M28" s="431"/>
      <c r="N28" s="431"/>
      <c r="O28" s="431"/>
      <c r="P28" s="431"/>
      <c r="Q28" s="431"/>
      <c r="R28" s="431"/>
      <c r="S28" s="431"/>
      <c r="T28" s="342"/>
    </row>
    <row r="29" spans="1:20" x14ac:dyDescent="0.25">
      <c r="A29" s="73" t="s">
        <v>58</v>
      </c>
      <c r="B29" s="73"/>
    </row>
    <row r="30" spans="1:20" x14ac:dyDescent="0.25">
      <c r="A30" s="73"/>
      <c r="B30" s="73"/>
    </row>
    <row r="31" spans="1:20" x14ac:dyDescent="0.25">
      <c r="A31" s="73"/>
      <c r="B31" s="73"/>
    </row>
    <row r="32" spans="1:20" x14ac:dyDescent="0.25">
      <c r="A32" s="73"/>
      <c r="B32" s="73"/>
    </row>
    <row r="33" spans="1:2" x14ac:dyDescent="0.25">
      <c r="A33" s="73"/>
      <c r="B33" s="73"/>
    </row>
    <row r="34" spans="1:2" x14ac:dyDescent="0.25">
      <c r="A34" s="73"/>
      <c r="B34" s="73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3"/>
      <c r="B37" s="73"/>
    </row>
    <row r="38" spans="1:2" x14ac:dyDescent="0.25">
      <c r="A38" s="73"/>
      <c r="B38" s="73"/>
    </row>
    <row r="39" spans="1:2" x14ac:dyDescent="0.25">
      <c r="A39" s="73"/>
      <c r="B39" s="73"/>
    </row>
    <row r="40" spans="1:2" x14ac:dyDescent="0.25">
      <c r="A40" s="73"/>
      <c r="B40" s="73"/>
    </row>
    <row r="41" spans="1:2" x14ac:dyDescent="0.25">
      <c r="A41" s="73"/>
      <c r="B41" s="73"/>
    </row>
    <row r="42" spans="1:2" x14ac:dyDescent="0.25">
      <c r="A42" s="73"/>
      <c r="B42" s="73"/>
    </row>
    <row r="43" spans="1:2" x14ac:dyDescent="0.25">
      <c r="A43" s="73"/>
      <c r="B43" s="73"/>
    </row>
    <row r="44" spans="1:2" x14ac:dyDescent="0.25">
      <c r="A44" s="73"/>
      <c r="B44" s="73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3"/>
      <c r="B51" s="73"/>
    </row>
    <row r="52" spans="1:2" x14ac:dyDescent="0.25">
      <c r="A52" s="73"/>
      <c r="B52" s="73"/>
    </row>
    <row r="53" spans="1:2" x14ac:dyDescent="0.25">
      <c r="A53" s="73"/>
      <c r="B53" s="73"/>
    </row>
    <row r="54" spans="1:2" x14ac:dyDescent="0.25">
      <c r="A54" s="73"/>
      <c r="B54" s="73"/>
    </row>
    <row r="55" spans="1:2" x14ac:dyDescent="0.25">
      <c r="A55" s="73"/>
      <c r="B55" s="73"/>
    </row>
    <row r="56" spans="1:2" x14ac:dyDescent="0.25">
      <c r="A56" s="73"/>
      <c r="B56" s="73"/>
    </row>
    <row r="57" spans="1:2" x14ac:dyDescent="0.25">
      <c r="A57" s="73"/>
      <c r="B57" s="73"/>
    </row>
    <row r="58" spans="1:2" x14ac:dyDescent="0.25">
      <c r="A58" s="73"/>
      <c r="B58" s="73"/>
    </row>
    <row r="59" spans="1:2" x14ac:dyDescent="0.25">
      <c r="A59" s="73"/>
      <c r="B59" s="73"/>
    </row>
    <row r="60" spans="1:2" x14ac:dyDescent="0.25">
      <c r="A60" s="73"/>
      <c r="B60" s="73"/>
    </row>
    <row r="61" spans="1:2" x14ac:dyDescent="0.25">
      <c r="A61" s="73"/>
      <c r="B61" s="73"/>
    </row>
    <row r="62" spans="1:2" x14ac:dyDescent="0.25">
      <c r="A62" s="73"/>
      <c r="B62" s="73"/>
    </row>
    <row r="63" spans="1:2" x14ac:dyDescent="0.25">
      <c r="A63" s="73"/>
      <c r="B63" s="73"/>
    </row>
    <row r="64" spans="1:2" x14ac:dyDescent="0.25">
      <c r="A64" s="73"/>
      <c r="B64" s="73"/>
    </row>
    <row r="65" spans="1:2" x14ac:dyDescent="0.25">
      <c r="A65" s="73"/>
      <c r="B65" s="73"/>
    </row>
    <row r="66" spans="1:2" x14ac:dyDescent="0.25">
      <c r="A66" s="73"/>
      <c r="B66" s="73"/>
    </row>
    <row r="67" spans="1:2" x14ac:dyDescent="0.25">
      <c r="A67" s="73"/>
      <c r="B67" s="73"/>
    </row>
    <row r="68" spans="1:2" x14ac:dyDescent="0.25">
      <c r="A68" s="73"/>
      <c r="B68" s="73"/>
    </row>
    <row r="69" spans="1:2" x14ac:dyDescent="0.25">
      <c r="A69" s="73"/>
      <c r="B69" s="73"/>
    </row>
    <row r="70" spans="1:2" x14ac:dyDescent="0.25">
      <c r="A70" s="73"/>
      <c r="B70" s="73"/>
    </row>
    <row r="71" spans="1:2" x14ac:dyDescent="0.25">
      <c r="A71" s="73"/>
      <c r="B71" s="73"/>
    </row>
    <row r="72" spans="1:2" x14ac:dyDescent="0.25">
      <c r="A72" s="73"/>
      <c r="B72" s="73"/>
    </row>
    <row r="73" spans="1:2" x14ac:dyDescent="0.25">
      <c r="A73" s="73"/>
      <c r="B73" s="73"/>
    </row>
    <row r="74" spans="1:2" x14ac:dyDescent="0.25">
      <c r="A74" s="73"/>
      <c r="B74" s="73"/>
    </row>
    <row r="75" spans="1:2" x14ac:dyDescent="0.25">
      <c r="A75" s="73"/>
      <c r="B75" s="73"/>
    </row>
    <row r="76" spans="1:2" x14ac:dyDescent="0.25">
      <c r="A76" s="73"/>
      <c r="B76" s="73"/>
    </row>
    <row r="77" spans="1:2" x14ac:dyDescent="0.25">
      <c r="A77" s="73"/>
      <c r="B77" s="73"/>
    </row>
    <row r="78" spans="1:2" x14ac:dyDescent="0.25">
      <c r="A78" s="73"/>
      <c r="B78" s="73"/>
    </row>
    <row r="79" spans="1:2" x14ac:dyDescent="0.25">
      <c r="A79" s="73"/>
      <c r="B79" s="73"/>
    </row>
    <row r="80" spans="1:2" x14ac:dyDescent="0.25">
      <c r="A80" s="73"/>
      <c r="B80" s="73"/>
    </row>
    <row r="81" spans="1:2" x14ac:dyDescent="0.25">
      <c r="A81" s="73"/>
      <c r="B81" s="73"/>
    </row>
    <row r="82" spans="1:2" x14ac:dyDescent="0.25">
      <c r="A82" s="73"/>
      <c r="B82" s="73"/>
    </row>
    <row r="83" spans="1:2" x14ac:dyDescent="0.25">
      <c r="A83" s="73"/>
      <c r="B83" s="73"/>
    </row>
    <row r="84" spans="1:2" x14ac:dyDescent="0.25">
      <c r="A84" s="73"/>
      <c r="B84" s="73"/>
    </row>
    <row r="85" spans="1:2" x14ac:dyDescent="0.25">
      <c r="A85" s="73"/>
      <c r="B85" s="73"/>
    </row>
    <row r="86" spans="1:2" x14ac:dyDescent="0.25">
      <c r="A86" s="73"/>
      <c r="B86" s="73"/>
    </row>
    <row r="87" spans="1:2" x14ac:dyDescent="0.25">
      <c r="A87" s="73"/>
      <c r="B87" s="73"/>
    </row>
    <row r="88" spans="1:2" x14ac:dyDescent="0.25">
      <c r="A88" s="73"/>
      <c r="B88" s="73"/>
    </row>
    <row r="89" spans="1:2" x14ac:dyDescent="0.25">
      <c r="A89" s="73"/>
      <c r="B89" s="73"/>
    </row>
    <row r="90" spans="1:2" x14ac:dyDescent="0.25">
      <c r="A90" s="73"/>
      <c r="B90" s="73"/>
    </row>
    <row r="91" spans="1:2" x14ac:dyDescent="0.25">
      <c r="A91" s="73"/>
      <c r="B91" s="73"/>
    </row>
    <row r="92" spans="1:2" x14ac:dyDescent="0.25">
      <c r="A92" s="73"/>
      <c r="B92" s="73"/>
    </row>
    <row r="93" spans="1:2" x14ac:dyDescent="0.25">
      <c r="A93" s="73"/>
      <c r="B93" s="73"/>
    </row>
    <row r="94" spans="1:2" x14ac:dyDescent="0.25">
      <c r="A94" s="73"/>
      <c r="B94" s="73"/>
    </row>
    <row r="95" spans="1:2" x14ac:dyDescent="0.25">
      <c r="A95" s="73"/>
      <c r="B95" s="73"/>
    </row>
    <row r="96" spans="1:2" x14ac:dyDescent="0.25">
      <c r="A96" s="73"/>
      <c r="B96" s="73"/>
    </row>
    <row r="97" spans="1:2" x14ac:dyDescent="0.25">
      <c r="A97" s="73"/>
      <c r="B97" s="73"/>
    </row>
    <row r="98" spans="1:2" x14ac:dyDescent="0.25">
      <c r="A98" s="73"/>
      <c r="B98" s="73"/>
    </row>
    <row r="99" spans="1:2" x14ac:dyDescent="0.25">
      <c r="A99" s="73"/>
      <c r="B99" s="73"/>
    </row>
    <row r="100" spans="1:2" x14ac:dyDescent="0.25">
      <c r="A100" s="73"/>
      <c r="B100" s="73"/>
    </row>
    <row r="101" spans="1:2" x14ac:dyDescent="0.25">
      <c r="A101" s="73"/>
      <c r="B101" s="73"/>
    </row>
    <row r="102" spans="1:2" x14ac:dyDescent="0.25">
      <c r="A102" s="73"/>
      <c r="B102" s="73"/>
    </row>
    <row r="103" spans="1:2" x14ac:dyDescent="0.25">
      <c r="A103" s="73"/>
      <c r="B103" s="73"/>
    </row>
    <row r="104" spans="1:2" x14ac:dyDescent="0.25">
      <c r="A104" s="73"/>
      <c r="B104" s="73"/>
    </row>
    <row r="105" spans="1:2" x14ac:dyDescent="0.25">
      <c r="A105" s="73"/>
      <c r="B105" s="73"/>
    </row>
    <row r="106" spans="1:2" x14ac:dyDescent="0.25">
      <c r="A106" s="73"/>
      <c r="B106" s="73"/>
    </row>
    <row r="107" spans="1:2" x14ac:dyDescent="0.25">
      <c r="A107" s="73"/>
      <c r="B107" s="73"/>
    </row>
    <row r="108" spans="1:2" x14ac:dyDescent="0.25">
      <c r="A108" s="73"/>
      <c r="B108" s="73"/>
    </row>
    <row r="109" spans="1:2" x14ac:dyDescent="0.25">
      <c r="A109" s="73"/>
      <c r="B109" s="73"/>
    </row>
    <row r="110" spans="1:2" x14ac:dyDescent="0.25">
      <c r="A110" s="73"/>
      <c r="B110" s="73"/>
    </row>
    <row r="111" spans="1:2" x14ac:dyDescent="0.25">
      <c r="A111" s="73"/>
      <c r="B111" s="73"/>
    </row>
    <row r="112" spans="1:2" x14ac:dyDescent="0.25">
      <c r="A112" s="73"/>
      <c r="B112" s="73"/>
    </row>
    <row r="113" spans="1:2" x14ac:dyDescent="0.25">
      <c r="A113" s="73"/>
      <c r="B113" s="73"/>
    </row>
    <row r="114" spans="1:2" x14ac:dyDescent="0.25">
      <c r="A114" s="73"/>
      <c r="B114" s="73"/>
    </row>
    <row r="115" spans="1:2" x14ac:dyDescent="0.25">
      <c r="A115" s="73"/>
      <c r="B115" s="73"/>
    </row>
    <row r="116" spans="1:2" x14ac:dyDescent="0.25">
      <c r="A116" s="73"/>
      <c r="B116" s="73"/>
    </row>
    <row r="117" spans="1:2" x14ac:dyDescent="0.25">
      <c r="A117" s="73"/>
      <c r="B117" s="73"/>
    </row>
    <row r="118" spans="1:2" x14ac:dyDescent="0.25">
      <c r="A118" s="73"/>
      <c r="B118" s="73"/>
    </row>
    <row r="119" spans="1:2" x14ac:dyDescent="0.25">
      <c r="A119" s="73"/>
      <c r="B119" s="73"/>
    </row>
    <row r="120" spans="1:2" x14ac:dyDescent="0.25">
      <c r="A120" s="73"/>
      <c r="B120" s="73"/>
    </row>
    <row r="121" spans="1:2" x14ac:dyDescent="0.25">
      <c r="A121" s="73"/>
      <c r="B121" s="73"/>
    </row>
    <row r="122" spans="1:2" x14ac:dyDescent="0.25">
      <c r="A122" s="73"/>
      <c r="B122" s="73"/>
    </row>
    <row r="123" spans="1:2" x14ac:dyDescent="0.25">
      <c r="A123" s="73"/>
      <c r="B123" s="73"/>
    </row>
    <row r="124" spans="1:2" x14ac:dyDescent="0.25">
      <c r="A124" s="73"/>
      <c r="B124" s="73"/>
    </row>
    <row r="125" spans="1:2" x14ac:dyDescent="0.25">
      <c r="A125" s="73"/>
      <c r="B125" s="73"/>
    </row>
    <row r="126" spans="1:2" x14ac:dyDescent="0.25">
      <c r="A126" s="73"/>
      <c r="B126" s="73"/>
    </row>
    <row r="127" spans="1:2" x14ac:dyDescent="0.25">
      <c r="A127" s="73"/>
      <c r="B127" s="73"/>
    </row>
    <row r="128" spans="1:2" x14ac:dyDescent="0.25">
      <c r="A128" s="73"/>
      <c r="B128" s="73"/>
    </row>
    <row r="129" spans="1:2" x14ac:dyDescent="0.25">
      <c r="A129" s="73"/>
      <c r="B129" s="73"/>
    </row>
    <row r="130" spans="1:2" x14ac:dyDescent="0.25">
      <c r="A130" s="73"/>
      <c r="B130" s="73"/>
    </row>
    <row r="131" spans="1:2" x14ac:dyDescent="0.25">
      <c r="A131" s="73"/>
      <c r="B131" s="73"/>
    </row>
    <row r="132" spans="1:2" x14ac:dyDescent="0.25">
      <c r="A132" s="73"/>
      <c r="B132" s="73"/>
    </row>
    <row r="133" spans="1:2" x14ac:dyDescent="0.25">
      <c r="A133" s="73"/>
      <c r="B133" s="73"/>
    </row>
    <row r="134" spans="1:2" x14ac:dyDescent="0.25">
      <c r="A134" s="73"/>
      <c r="B134" s="73"/>
    </row>
    <row r="135" spans="1:2" x14ac:dyDescent="0.25">
      <c r="A135" s="73"/>
      <c r="B135" s="73"/>
    </row>
    <row r="136" spans="1:2" x14ac:dyDescent="0.25">
      <c r="A136" s="73"/>
      <c r="B136" s="73"/>
    </row>
    <row r="137" spans="1:2" x14ac:dyDescent="0.25">
      <c r="A137" s="73"/>
      <c r="B137" s="73"/>
    </row>
    <row r="138" spans="1:2" x14ac:dyDescent="0.25">
      <c r="A138" s="73"/>
      <c r="B138" s="73"/>
    </row>
    <row r="139" spans="1:2" x14ac:dyDescent="0.25">
      <c r="A139" s="73"/>
      <c r="B139" s="73"/>
    </row>
    <row r="140" spans="1:2" x14ac:dyDescent="0.25">
      <c r="A140" s="73"/>
      <c r="B140" s="73"/>
    </row>
    <row r="141" spans="1:2" x14ac:dyDescent="0.25">
      <c r="A141" s="73"/>
      <c r="B141" s="73"/>
    </row>
    <row r="142" spans="1:2" x14ac:dyDescent="0.25">
      <c r="A142" s="73"/>
      <c r="B142" s="73"/>
    </row>
    <row r="143" spans="1:2" x14ac:dyDescent="0.25">
      <c r="A143" s="73"/>
      <c r="B143" s="73"/>
    </row>
    <row r="144" spans="1:2" x14ac:dyDescent="0.25">
      <c r="A144" s="73"/>
      <c r="B144" s="73"/>
    </row>
    <row r="145" spans="1:2" x14ac:dyDescent="0.25">
      <c r="A145" s="73"/>
      <c r="B145" s="73"/>
    </row>
    <row r="146" spans="1:2" x14ac:dyDescent="0.25">
      <c r="A146" s="73"/>
      <c r="B146" s="73"/>
    </row>
    <row r="147" spans="1:2" x14ac:dyDescent="0.25">
      <c r="A147" s="73"/>
      <c r="B147" s="73"/>
    </row>
    <row r="148" spans="1:2" x14ac:dyDescent="0.25">
      <c r="A148" s="73"/>
      <c r="B148" s="73"/>
    </row>
    <row r="149" spans="1:2" x14ac:dyDescent="0.25">
      <c r="A149" s="73"/>
      <c r="B149" s="73"/>
    </row>
    <row r="150" spans="1:2" x14ac:dyDescent="0.25">
      <c r="A150" s="73"/>
      <c r="B150" s="73"/>
    </row>
    <row r="151" spans="1:2" x14ac:dyDescent="0.25">
      <c r="A151" s="73"/>
      <c r="B151" s="73"/>
    </row>
    <row r="152" spans="1:2" x14ac:dyDescent="0.25">
      <c r="A152" s="73"/>
      <c r="B152" s="73"/>
    </row>
    <row r="153" spans="1:2" x14ac:dyDescent="0.25">
      <c r="A153" s="73"/>
      <c r="B153" s="73"/>
    </row>
    <row r="154" spans="1:2" x14ac:dyDescent="0.25">
      <c r="A154" s="73"/>
      <c r="B154" s="73"/>
    </row>
    <row r="155" spans="1:2" x14ac:dyDescent="0.25">
      <c r="A155" s="73"/>
      <c r="B155" s="73"/>
    </row>
    <row r="156" spans="1:2" x14ac:dyDescent="0.25">
      <c r="A156" s="73"/>
      <c r="B156" s="73"/>
    </row>
    <row r="157" spans="1:2" x14ac:dyDescent="0.25">
      <c r="A157" s="73"/>
      <c r="B157" s="73"/>
    </row>
    <row r="158" spans="1:2" x14ac:dyDescent="0.25">
      <c r="A158" s="73"/>
      <c r="B158" s="73"/>
    </row>
    <row r="159" spans="1:2" x14ac:dyDescent="0.25">
      <c r="A159" s="73"/>
      <c r="B159" s="73"/>
    </row>
    <row r="160" spans="1:2" x14ac:dyDescent="0.25">
      <c r="A160" s="73"/>
      <c r="B160" s="73"/>
    </row>
    <row r="161" spans="1:2" x14ac:dyDescent="0.25">
      <c r="A161" s="73"/>
      <c r="B161" s="73"/>
    </row>
    <row r="162" spans="1:2" x14ac:dyDescent="0.25">
      <c r="A162" s="73"/>
      <c r="B162" s="73"/>
    </row>
    <row r="163" spans="1:2" x14ac:dyDescent="0.25">
      <c r="A163" s="73"/>
      <c r="B163" s="73"/>
    </row>
    <row r="164" spans="1:2" x14ac:dyDescent="0.25">
      <c r="A164" s="73"/>
      <c r="B164" s="73"/>
    </row>
    <row r="165" spans="1:2" x14ac:dyDescent="0.25">
      <c r="A165" s="73"/>
      <c r="B165" s="73"/>
    </row>
    <row r="166" spans="1:2" x14ac:dyDescent="0.25">
      <c r="A166" s="73"/>
      <c r="B166" s="73"/>
    </row>
    <row r="167" spans="1:2" x14ac:dyDescent="0.25">
      <c r="A167" s="73"/>
      <c r="B167" s="73"/>
    </row>
    <row r="168" spans="1:2" x14ac:dyDescent="0.25">
      <c r="A168" s="73"/>
      <c r="B168" s="73"/>
    </row>
    <row r="169" spans="1:2" x14ac:dyDescent="0.25">
      <c r="A169" s="73"/>
      <c r="B169" s="73"/>
    </row>
    <row r="170" spans="1:2" x14ac:dyDescent="0.25">
      <c r="A170" s="73"/>
      <c r="B170" s="73"/>
    </row>
    <row r="171" spans="1:2" x14ac:dyDescent="0.25">
      <c r="A171" s="73"/>
      <c r="B171" s="73"/>
    </row>
    <row r="172" spans="1:2" x14ac:dyDescent="0.25">
      <c r="A172" s="73"/>
      <c r="B172" s="73"/>
    </row>
    <row r="173" spans="1:2" x14ac:dyDescent="0.25">
      <c r="A173" s="73"/>
      <c r="B173" s="73"/>
    </row>
    <row r="174" spans="1:2" x14ac:dyDescent="0.25">
      <c r="A174" s="73"/>
      <c r="B174" s="73"/>
    </row>
    <row r="175" spans="1:2" x14ac:dyDescent="0.25">
      <c r="A175" s="73"/>
      <c r="B175" s="73"/>
    </row>
    <row r="176" spans="1:2" x14ac:dyDescent="0.25">
      <c r="A176" s="73"/>
      <c r="B176" s="73"/>
    </row>
    <row r="177" spans="1:2" x14ac:dyDescent="0.25">
      <c r="A177" s="73"/>
      <c r="B177" s="73"/>
    </row>
    <row r="178" spans="1:2" x14ac:dyDescent="0.25">
      <c r="A178" s="73"/>
      <c r="B178" s="73"/>
    </row>
    <row r="179" spans="1:2" x14ac:dyDescent="0.25">
      <c r="A179" s="73"/>
      <c r="B179" s="73"/>
    </row>
    <row r="180" spans="1:2" x14ac:dyDescent="0.25">
      <c r="A180" s="73"/>
      <c r="B180" s="73"/>
    </row>
    <row r="181" spans="1:2" x14ac:dyDescent="0.25">
      <c r="A181" s="73"/>
      <c r="B181" s="73"/>
    </row>
    <row r="182" spans="1:2" x14ac:dyDescent="0.25">
      <c r="A182" s="73"/>
      <c r="B182" s="73"/>
    </row>
    <row r="183" spans="1:2" x14ac:dyDescent="0.25">
      <c r="A183" s="73"/>
      <c r="B183" s="73"/>
    </row>
    <row r="184" spans="1:2" x14ac:dyDescent="0.25">
      <c r="A184" s="73"/>
      <c r="B184" s="73"/>
    </row>
    <row r="185" spans="1:2" x14ac:dyDescent="0.25">
      <c r="A185" s="73"/>
      <c r="B185" s="73"/>
    </row>
    <row r="186" spans="1:2" x14ac:dyDescent="0.25">
      <c r="A186" s="73"/>
      <c r="B186" s="73"/>
    </row>
    <row r="187" spans="1:2" x14ac:dyDescent="0.25">
      <c r="A187" s="73"/>
      <c r="B187" s="73"/>
    </row>
    <row r="188" spans="1:2" x14ac:dyDescent="0.25">
      <c r="A188" s="73"/>
      <c r="B188" s="73"/>
    </row>
    <row r="189" spans="1:2" x14ac:dyDescent="0.25">
      <c r="A189" s="73"/>
      <c r="B189" s="73"/>
    </row>
    <row r="190" spans="1:2" x14ac:dyDescent="0.25">
      <c r="A190" s="73"/>
      <c r="B190" s="73"/>
    </row>
    <row r="191" spans="1:2" x14ac:dyDescent="0.25">
      <c r="A191" s="73"/>
      <c r="B191" s="73"/>
    </row>
    <row r="192" spans="1:2" x14ac:dyDescent="0.25">
      <c r="A192" s="73"/>
      <c r="B192" s="73"/>
    </row>
    <row r="193" spans="1:2" x14ac:dyDescent="0.25">
      <c r="A193" s="73"/>
      <c r="B193" s="73"/>
    </row>
    <row r="194" spans="1:2" x14ac:dyDescent="0.25">
      <c r="A194" s="73"/>
      <c r="B194" s="73"/>
    </row>
    <row r="195" spans="1:2" x14ac:dyDescent="0.25">
      <c r="A195" s="73"/>
      <c r="B195" s="73"/>
    </row>
    <row r="196" spans="1:2" x14ac:dyDescent="0.25">
      <c r="A196" s="73"/>
      <c r="B196" s="73"/>
    </row>
    <row r="197" spans="1:2" x14ac:dyDescent="0.25">
      <c r="A197" s="73"/>
      <c r="B197" s="73"/>
    </row>
  </sheetData>
  <mergeCells count="18">
    <mergeCell ref="E28:S28"/>
    <mergeCell ref="R9:R13"/>
    <mergeCell ref="E16:E22"/>
    <mergeCell ref="Q9:Q13"/>
    <mergeCell ref="D9:I13"/>
    <mergeCell ref="O9:O13"/>
    <mergeCell ref="N9:N13"/>
    <mergeCell ref="M9:M13"/>
    <mergeCell ref="E26:R26"/>
    <mergeCell ref="L9:L13"/>
    <mergeCell ref="P9:P13"/>
    <mergeCell ref="K9:K13"/>
    <mergeCell ref="J9:J13"/>
    <mergeCell ref="S9:S13"/>
    <mergeCell ref="H24:I24"/>
    <mergeCell ref="Q25:T25"/>
    <mergeCell ref="T9:T13"/>
    <mergeCell ref="E27:S27"/>
  </mergeCells>
  <phoneticPr fontId="0" type="noConversion"/>
  <conditionalFormatting sqref="G8">
    <cfRule type="expression" dxfId="54" priority="3" stopIfTrue="1">
      <formula>S8=" "</formula>
    </cfRule>
  </conditionalFormatting>
  <conditionalFormatting sqref="G3">
    <cfRule type="expression" dxfId="53" priority="4" stopIfTrue="1">
      <formula>D1=" ?"</formula>
    </cfRule>
  </conditionalFormatting>
  <conditionalFormatting sqref="C1:E1">
    <cfRule type="cellIs" dxfId="52" priority="5" stopIfTrue="1" operator="equal">
      <formula>"nezadána"</formula>
    </cfRule>
  </conditionalFormatting>
  <conditionalFormatting sqref="B14:B23 A2:A23 A25:A28">
    <cfRule type="cellIs" dxfId="51" priority="6" stopIfTrue="1" operator="equal">
      <formula>"odstr"</formula>
    </cfRule>
  </conditionalFormatting>
  <conditionalFormatting sqref="F1:R1">
    <cfRule type="cellIs" dxfId="50" priority="7" stopIfTrue="1" operator="notEqual">
      <formula>""</formula>
    </cfRule>
  </conditionalFormatting>
  <conditionalFormatting sqref="B1">
    <cfRule type="cellIs" dxfId="49" priority="8" stopIfTrue="1" operator="equal">
      <formula>"FUNKCE"</formula>
    </cfRule>
    <cfRule type="cellIs" dxfId="48" priority="9" stopIfTrue="1" operator="equal">
      <formula>"ZOBAT"</formula>
    </cfRule>
  </conditionalFormatting>
  <conditionalFormatting sqref="B4">
    <cfRule type="expression" dxfId="47" priority="10" stopIfTrue="1">
      <formula>COUNTIF(Datova_oblast,"")-$B$5&gt;0</formula>
    </cfRule>
  </conditionalFormatting>
  <conditionalFormatting sqref="J25:P25">
    <cfRule type="expression" dxfId="46" priority="11" stopIfTrue="1">
      <formula>T26=" "</formula>
    </cfRule>
  </conditionalFormatting>
  <conditionalFormatting sqref="Q25">
    <cfRule type="expression" dxfId="45" priority="12" stopIfTrue="1">
      <formula>S26=" "</formula>
    </cfRule>
  </conditionalFormatting>
  <conditionalFormatting sqref="A24:B24">
    <cfRule type="cellIs" dxfId="44" priority="1" stopIfTrue="1" operator="equal">
      <formula>"odstr"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>
      <formula1>1</formula1>
      <formula2>999</formula2>
    </dataValidation>
    <dataValidation type="list" allowBlank="1" showErrorMessage="1" errorTitle="  Zadané nelze přijmout" error="Do buňky lze vložit pouze malé písmeno (od a do p)." sqref="J1:R1">
      <formula1>"a,b,c,d,e,f,g,h,i,j,k,l,m,a,o,p"</formula1>
    </dataValidation>
  </dataValidations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>
    <pageSetUpPr autoPageBreaks="0"/>
  </sheetPr>
  <dimension ref="A1:T202"/>
  <sheetViews>
    <sheetView topLeftCell="K10" zoomScaleNormal="100" workbookViewId="0">
      <selection activeCell="T26" sqref="T26"/>
    </sheetView>
  </sheetViews>
  <sheetFormatPr defaultColWidth="9.1796875" defaultRowHeight="13" x14ac:dyDescent="0.25"/>
  <cols>
    <col min="1" max="1" width="0" style="47" hidden="1" customWidth="1"/>
    <col min="2" max="2" width="12.81640625" style="47" hidden="1" customWidth="1"/>
    <col min="3" max="3" width="1.81640625" style="53" customWidth="1"/>
    <col min="4" max="4" width="1.1796875" style="53" customWidth="1"/>
    <col min="5" max="5" width="2.1796875" style="53" customWidth="1"/>
    <col min="6" max="6" width="1.81640625" style="53" customWidth="1"/>
    <col min="7" max="7" width="12.1796875" style="53" customWidth="1"/>
    <col min="8" max="8" width="29" style="53" customWidth="1"/>
    <col min="9" max="9" width="1.1796875" style="53" customWidth="1"/>
    <col min="10" max="10" width="11" style="53" customWidth="1"/>
    <col min="11" max="20" width="9.54296875" style="53" customWidth="1"/>
    <col min="21" max="42" width="1.81640625" style="53" customWidth="1"/>
    <col min="43" max="16384" width="9.1796875" style="53"/>
  </cols>
  <sheetData>
    <row r="1" spans="1:20" s="47" customFormat="1" hidden="1" x14ac:dyDescent="0.25">
      <c r="A1" s="42" t="str">
        <f>IF(KNIHOVNA!C4="","ŠABLONA",IF(KNIHOVNA!C4="T","TISK","ELEKTRO"))</f>
        <v>ŠABLONA</v>
      </c>
      <c r="B1" s="42">
        <v>0</v>
      </c>
      <c r="C1" s="43" t="str">
        <f>CONCATENATE(D1,F1,IF(G1&lt;&gt;"",".",""),G1,IF(H1&lt;&gt;"",".",""),H1,IF(I1&lt;&gt;"",".",""),I1,"")</f>
        <v>A2</v>
      </c>
      <c r="D1" s="44" t="str">
        <f>IF(KNIHOVNA!J4=""," ?",KNIHOVNA!J4)</f>
        <v>A</v>
      </c>
      <c r="E1" s="44" t="str">
        <f>CONCATENATE(C1,R1)</f>
        <v>A2</v>
      </c>
      <c r="F1" s="45">
        <v>2</v>
      </c>
      <c r="G1" s="46"/>
      <c r="H1" s="46"/>
      <c r="I1" s="46"/>
      <c r="J1" s="48"/>
      <c r="K1" s="48"/>
      <c r="L1" s="48"/>
      <c r="M1" s="48"/>
      <c r="N1" s="48"/>
      <c r="O1" s="48"/>
      <c r="P1" s="48"/>
      <c r="Q1" s="48"/>
      <c r="R1" s="49"/>
      <c r="S1" s="50" t="s">
        <v>49</v>
      </c>
    </row>
    <row r="2" spans="1:20" x14ac:dyDescent="0.25">
      <c r="A2" s="47" t="s">
        <v>50</v>
      </c>
      <c r="B2" s="51"/>
      <c r="C2" s="52"/>
    </row>
    <row r="3" spans="1:20" s="55" customFormat="1" ht="15.5" x14ac:dyDescent="0.25">
      <c r="A3" s="47" t="s">
        <v>50</v>
      </c>
      <c r="B3" s="54" t="s">
        <v>59</v>
      </c>
      <c r="D3" s="56" t="s">
        <v>44</v>
      </c>
      <c r="E3" s="56"/>
      <c r="F3" s="56"/>
      <c r="G3" s="56"/>
      <c r="H3" s="57" t="s">
        <v>320</v>
      </c>
      <c r="I3" s="58"/>
      <c r="J3" s="56"/>
      <c r="K3" s="56"/>
      <c r="L3" s="56"/>
      <c r="M3" s="56"/>
      <c r="N3" s="56"/>
      <c r="O3" s="56"/>
      <c r="P3" s="56"/>
      <c r="Q3" s="56"/>
      <c r="R3" s="56"/>
      <c r="S3" s="58"/>
      <c r="T3" s="58"/>
    </row>
    <row r="4" spans="1:20" s="55" customFormat="1" ht="15.65" hidden="1" customHeight="1" x14ac:dyDescent="0.25">
      <c r="A4" s="47" t="s">
        <v>50</v>
      </c>
      <c r="B4" s="59">
        <v>120</v>
      </c>
      <c r="D4" s="60" t="s">
        <v>44</v>
      </c>
      <c r="E4" s="56"/>
      <c r="F4" s="56"/>
      <c r="G4" s="56"/>
      <c r="H4" s="60" t="s">
        <v>60</v>
      </c>
      <c r="I4" s="58"/>
      <c r="J4" s="56"/>
      <c r="K4" s="56"/>
      <c r="L4" s="56"/>
      <c r="M4" s="56"/>
      <c r="N4" s="56"/>
      <c r="O4" s="56"/>
      <c r="P4" s="56"/>
      <c r="Q4" s="56"/>
      <c r="R4" s="56"/>
      <c r="S4" s="58"/>
      <c r="T4" s="58"/>
    </row>
    <row r="5" spans="1:20" s="55" customFormat="1" ht="15.5" x14ac:dyDescent="0.25">
      <c r="A5" s="47" t="s">
        <v>219</v>
      </c>
      <c r="B5" s="61">
        <v>0</v>
      </c>
      <c r="D5" s="62"/>
      <c r="E5" s="63"/>
      <c r="F5" s="63"/>
      <c r="G5" s="63"/>
      <c r="H5" s="63"/>
      <c r="I5" s="63"/>
      <c r="J5" s="308"/>
      <c r="K5" s="308"/>
      <c r="L5" s="308"/>
      <c r="M5" s="308"/>
      <c r="N5" s="308"/>
      <c r="O5" s="308"/>
      <c r="P5" s="308"/>
      <c r="Q5" s="308"/>
      <c r="R5" s="308"/>
      <c r="S5" s="58"/>
      <c r="T5" s="58"/>
    </row>
    <row r="6" spans="1:20" s="55" customFormat="1" ht="21" hidden="1" customHeight="1" x14ac:dyDescent="0.25">
      <c r="A6" s="47" t="str">
        <f>IF(COUNTBLANK(C6:IV6)=254,"odstr","OK")</f>
        <v>odstr</v>
      </c>
      <c r="B6" s="64" t="s">
        <v>53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58"/>
      <c r="T6" s="58"/>
    </row>
    <row r="7" spans="1:20" s="55" customFormat="1" ht="21" hidden="1" customHeight="1" x14ac:dyDescent="0.25">
      <c r="A7" s="47" t="str">
        <f>IF(COUNTBLANK(C7:IV7)=254,"odstr","OK")</f>
        <v>odstr</v>
      </c>
      <c r="B7" s="64" t="s">
        <v>54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58"/>
      <c r="T7" s="58"/>
    </row>
    <row r="8" spans="1:20" s="67" customFormat="1" ht="21" customHeight="1" thickBot="1" x14ac:dyDescent="0.3">
      <c r="A8" s="47" t="s">
        <v>50</v>
      </c>
      <c r="B8" s="47"/>
      <c r="D8" s="68"/>
      <c r="E8" s="69"/>
      <c r="F8" s="69"/>
      <c r="G8" s="69"/>
      <c r="H8" s="69"/>
      <c r="I8" s="70"/>
      <c r="J8" s="70"/>
      <c r="K8" s="70"/>
      <c r="L8" s="70"/>
      <c r="M8" s="70"/>
      <c r="N8" s="70"/>
      <c r="O8" s="70"/>
      <c r="P8" s="70"/>
      <c r="Q8" s="70"/>
      <c r="R8" s="71"/>
      <c r="S8" s="71"/>
      <c r="T8" s="71" t="s">
        <v>13</v>
      </c>
    </row>
    <row r="9" spans="1:20" ht="9" customHeight="1" x14ac:dyDescent="0.25">
      <c r="A9" s="47" t="s">
        <v>50</v>
      </c>
      <c r="C9" s="72"/>
      <c r="D9" s="435" t="s">
        <v>302</v>
      </c>
      <c r="E9" s="436"/>
      <c r="F9" s="436"/>
      <c r="G9" s="436"/>
      <c r="H9" s="436"/>
      <c r="I9" s="437"/>
      <c r="J9" s="422" t="s">
        <v>23</v>
      </c>
      <c r="K9" s="422" t="s">
        <v>55</v>
      </c>
      <c r="L9" s="422" t="s">
        <v>56</v>
      </c>
      <c r="M9" s="422" t="s">
        <v>224</v>
      </c>
      <c r="N9" s="422" t="s">
        <v>227</v>
      </c>
      <c r="O9" s="422" t="s">
        <v>228</v>
      </c>
      <c r="P9" s="422" t="s">
        <v>230</v>
      </c>
      <c r="Q9" s="428" t="s">
        <v>234</v>
      </c>
      <c r="R9" s="422" t="s">
        <v>236</v>
      </c>
      <c r="S9" s="444">
        <v>2019</v>
      </c>
      <c r="T9" s="447">
        <v>2020</v>
      </c>
    </row>
    <row r="10" spans="1:20" ht="9" customHeight="1" x14ac:dyDescent="0.25">
      <c r="A10" s="47" t="s">
        <v>50</v>
      </c>
      <c r="C10" s="72"/>
      <c r="D10" s="438"/>
      <c r="E10" s="439"/>
      <c r="F10" s="439"/>
      <c r="G10" s="439"/>
      <c r="H10" s="439"/>
      <c r="I10" s="440"/>
      <c r="J10" s="423"/>
      <c r="K10" s="423"/>
      <c r="L10" s="423"/>
      <c r="M10" s="423"/>
      <c r="N10" s="423"/>
      <c r="O10" s="423"/>
      <c r="P10" s="423"/>
      <c r="Q10" s="429"/>
      <c r="R10" s="423"/>
      <c r="S10" s="445"/>
      <c r="T10" s="448"/>
    </row>
    <row r="11" spans="1:20" ht="9" customHeight="1" x14ac:dyDescent="0.25">
      <c r="A11" s="47" t="s">
        <v>50</v>
      </c>
      <c r="C11" s="72"/>
      <c r="D11" s="438"/>
      <c r="E11" s="439"/>
      <c r="F11" s="439"/>
      <c r="G11" s="439"/>
      <c r="H11" s="439"/>
      <c r="I11" s="440"/>
      <c r="J11" s="423"/>
      <c r="K11" s="423"/>
      <c r="L11" s="423"/>
      <c r="M11" s="423"/>
      <c r="N11" s="423"/>
      <c r="O11" s="423"/>
      <c r="P11" s="423"/>
      <c r="Q11" s="429"/>
      <c r="R11" s="423"/>
      <c r="S11" s="445"/>
      <c r="T11" s="448"/>
    </row>
    <row r="12" spans="1:20" ht="9" customHeight="1" x14ac:dyDescent="0.25">
      <c r="A12" s="47" t="s">
        <v>50</v>
      </c>
      <c r="C12" s="72"/>
      <c r="D12" s="438"/>
      <c r="E12" s="439"/>
      <c r="F12" s="439"/>
      <c r="G12" s="439"/>
      <c r="H12" s="439"/>
      <c r="I12" s="440"/>
      <c r="J12" s="423"/>
      <c r="K12" s="423"/>
      <c r="L12" s="423"/>
      <c r="M12" s="423"/>
      <c r="N12" s="423"/>
      <c r="O12" s="423"/>
      <c r="P12" s="423"/>
      <c r="Q12" s="429"/>
      <c r="R12" s="423"/>
      <c r="S12" s="445"/>
      <c r="T12" s="448"/>
    </row>
    <row r="13" spans="1:20" ht="6" customHeight="1" thickBot="1" x14ac:dyDescent="0.3">
      <c r="A13" s="47" t="s">
        <v>50</v>
      </c>
      <c r="C13" s="72"/>
      <c r="D13" s="441"/>
      <c r="E13" s="442"/>
      <c r="F13" s="442"/>
      <c r="G13" s="442"/>
      <c r="H13" s="442"/>
      <c r="I13" s="443"/>
      <c r="J13" s="424"/>
      <c r="K13" s="424"/>
      <c r="L13" s="424"/>
      <c r="M13" s="424"/>
      <c r="N13" s="424"/>
      <c r="O13" s="424"/>
      <c r="P13" s="424"/>
      <c r="Q13" s="430"/>
      <c r="R13" s="424"/>
      <c r="S13" s="446"/>
      <c r="T13" s="449"/>
    </row>
    <row r="14" spans="1:20" ht="16.5" customHeight="1" thickTop="1" x14ac:dyDescent="0.25">
      <c r="C14" s="72"/>
      <c r="D14" s="303"/>
      <c r="E14" s="347" t="s">
        <v>329</v>
      </c>
      <c r="F14" s="304"/>
      <c r="G14" s="304"/>
      <c r="H14" s="304"/>
      <c r="I14" s="305"/>
      <c r="J14" s="317">
        <v>4252881</v>
      </c>
      <c r="K14" s="317">
        <v>4327747</v>
      </c>
      <c r="L14" s="317">
        <v>4293774</v>
      </c>
      <c r="M14" s="317">
        <v>4291803</v>
      </c>
      <c r="N14" s="317">
        <v>4388888</v>
      </c>
      <c r="O14" s="317">
        <v>4625378</v>
      </c>
      <c r="P14" s="317">
        <v>4742737</v>
      </c>
      <c r="Q14" s="317">
        <v>4987876</v>
      </c>
      <c r="R14" s="326">
        <v>5147421</v>
      </c>
      <c r="S14" s="317">
        <v>5266512</v>
      </c>
      <c r="T14" s="318">
        <v>4973928</v>
      </c>
    </row>
    <row r="15" spans="1:20" ht="16.5" customHeight="1" thickBot="1" x14ac:dyDescent="0.3">
      <c r="C15" s="72"/>
      <c r="D15" s="348"/>
      <c r="E15" s="80" t="s">
        <v>233</v>
      </c>
      <c r="F15" s="349"/>
      <c r="G15" s="349"/>
      <c r="H15" s="349"/>
      <c r="I15" s="350"/>
      <c r="J15" s="306">
        <v>1.0877077316086796</v>
      </c>
      <c r="K15" s="306">
        <v>1.0716332331119998</v>
      </c>
      <c r="L15" s="306">
        <v>1.0516518479999999</v>
      </c>
      <c r="M15" s="306">
        <v>1.0180560000000001</v>
      </c>
      <c r="N15" s="306">
        <v>1.004</v>
      </c>
      <c r="O15" s="306">
        <v>1</v>
      </c>
      <c r="P15" s="306">
        <v>0.99304865938430997</v>
      </c>
      <c r="Q15" s="306">
        <v>0.96882796037493668</v>
      </c>
      <c r="R15" s="386">
        <v>0.94890103856507024</v>
      </c>
      <c r="S15" s="387">
        <v>0.92305548498547685</v>
      </c>
      <c r="T15" s="307">
        <v>0.8944336094820512</v>
      </c>
    </row>
    <row r="16" spans="1:20" ht="15.75" customHeight="1" thickTop="1" x14ac:dyDescent="0.25">
      <c r="A16" s="73" t="str">
        <f>IF(COUNTBLANK(C16:IV16)=254,"odstr",IF(AND($A$1="TISK",SUM(J16:R16)=0),"odstr","OK"))</f>
        <v>OK</v>
      </c>
      <c r="B16" s="49" t="s">
        <v>57</v>
      </c>
      <c r="C16" s="74"/>
      <c r="D16" s="75"/>
      <c r="E16" s="76" t="s">
        <v>239</v>
      </c>
      <c r="F16" s="81"/>
      <c r="G16" s="81"/>
      <c r="H16" s="81"/>
      <c r="I16" s="82"/>
      <c r="J16" s="79">
        <f>J17+J22+J23</f>
        <v>166092.0514927351</v>
      </c>
      <c r="K16" s="79">
        <f t="shared" ref="K16:T16" si="0">K17+K22+K23</f>
        <v>167226.13107548334</v>
      </c>
      <c r="L16" s="79">
        <f t="shared" si="0"/>
        <v>162598.77479981378</v>
      </c>
      <c r="M16" s="79">
        <f t="shared" si="0"/>
        <v>158171.29646928224</v>
      </c>
      <c r="N16" s="79">
        <f t="shared" si="0"/>
        <v>161513.28029394837</v>
      </c>
      <c r="O16" s="79">
        <f t="shared" si="0"/>
        <v>166218.85762913001</v>
      </c>
      <c r="P16" s="79">
        <f t="shared" si="0"/>
        <v>161118.86570272097</v>
      </c>
      <c r="Q16" s="79">
        <f t="shared" si="0"/>
        <v>175895.19647321437</v>
      </c>
      <c r="R16" s="385">
        <f t="shared" si="0"/>
        <v>210204.98678905348</v>
      </c>
      <c r="S16" s="79">
        <f t="shared" si="0"/>
        <v>228841.36059910213</v>
      </c>
      <c r="T16" s="321">
        <f t="shared" si="0"/>
        <v>234588.77333290895</v>
      </c>
    </row>
    <row r="17" spans="1:20" ht="12.75" customHeight="1" x14ac:dyDescent="0.25">
      <c r="A17" s="73" t="str">
        <f>IF(COUNTBLANK(C17:IV17)=254,"odstr",IF(AND($A$1="TISK",SUM(J17:R17)=0),"odstr","OK"))</f>
        <v>OK</v>
      </c>
      <c r="B17" s="49" t="s">
        <v>57</v>
      </c>
      <c r="C17" s="74"/>
      <c r="D17" s="83"/>
      <c r="E17" s="432" t="s">
        <v>237</v>
      </c>
      <c r="F17" s="84" t="s">
        <v>254</v>
      </c>
      <c r="G17" s="84"/>
      <c r="H17" s="85"/>
      <c r="I17" s="86"/>
      <c r="J17" s="314">
        <f>'A1'!J16*'A2'!J$26</f>
        <v>129672.24966389264</v>
      </c>
      <c r="K17" s="314">
        <f>'A1'!K16*'A2'!K$26</f>
        <v>135336.65586287604</v>
      </c>
      <c r="L17" s="314">
        <f>'A1'!L16*'A2'!L$26</f>
        <v>132830.35221468235</v>
      </c>
      <c r="M17" s="314">
        <f>'A1'!M16*'A2'!M$26</f>
        <v>128782.43897445675</v>
      </c>
      <c r="N17" s="314">
        <f>'A1'!N16*'A2'!N$26</f>
        <v>127846.18072961412</v>
      </c>
      <c r="O17" s="314">
        <f>'A1'!O16*'A2'!O$26</f>
        <v>130807.18009243</v>
      </c>
      <c r="P17" s="314">
        <f>'A1'!P16*'A2'!P$26</f>
        <v>131990.04552751739</v>
      </c>
      <c r="Q17" s="314">
        <f>'A1'!Q16*'A2'!Q$26</f>
        <v>143741.89866942141</v>
      </c>
      <c r="R17" s="329">
        <f>'A1'!R16*'A2'!R$26</f>
        <v>168794.82139501409</v>
      </c>
      <c r="S17" s="314">
        <f>'A1'!S16*'A2'!S$26</f>
        <v>185011.2406267811</v>
      </c>
      <c r="T17" s="331">
        <f>'A1'!T16*'A2'!T$26</f>
        <v>196123.36809687802</v>
      </c>
    </row>
    <row r="18" spans="1:20" ht="12.75" customHeight="1" x14ac:dyDescent="0.25">
      <c r="A18" s="73"/>
      <c r="B18" s="49"/>
      <c r="C18" s="74"/>
      <c r="D18" s="90"/>
      <c r="E18" s="433"/>
      <c r="F18" s="84"/>
      <c r="G18" s="84" t="s">
        <v>29</v>
      </c>
      <c r="H18" s="85" t="s">
        <v>297</v>
      </c>
      <c r="I18" s="86"/>
      <c r="J18" s="314">
        <f>'A1'!J17*'A2'!J$26</f>
        <v>127366.28239562421</v>
      </c>
      <c r="K18" s="314">
        <f>'A1'!K17*'A2'!K$26</f>
        <v>133420.55100856727</v>
      </c>
      <c r="L18" s="314">
        <f>'A1'!L17*'A2'!L$26</f>
        <v>130612.65957286517</v>
      </c>
      <c r="M18" s="314">
        <f>'A1'!M17*'A2'!M$26</f>
        <v>126657.86142765961</v>
      </c>
      <c r="N18" s="314">
        <f>'A1'!N17*'A2'!N$26</f>
        <v>125598.0236144183</v>
      </c>
      <c r="O18" s="314">
        <f>'A1'!O17*'A2'!O$26</f>
        <v>128295.80758104002</v>
      </c>
      <c r="P18" s="314">
        <f>'A1'!P17*'A2'!P$26</f>
        <v>129470.83144280044</v>
      </c>
      <c r="Q18" s="314">
        <f>'A1'!Q17*'A2'!Q$26</f>
        <v>141239.80900759075</v>
      </c>
      <c r="R18" s="329">
        <f>'A1'!R17*'A2'!R$26</f>
        <v>166029.14039844403</v>
      </c>
      <c r="S18" s="314">
        <f>'A1'!S17*'A2'!S$26</f>
        <v>181591.44743656681</v>
      </c>
      <c r="T18" s="331">
        <f>'A1'!T17*'A2'!T$26</f>
        <v>190853.51406525384</v>
      </c>
    </row>
    <row r="19" spans="1:20" ht="12.75" customHeight="1" x14ac:dyDescent="0.25">
      <c r="A19" s="73"/>
      <c r="B19" s="49"/>
      <c r="C19" s="74"/>
      <c r="D19" s="90"/>
      <c r="E19" s="433"/>
      <c r="F19" s="84"/>
      <c r="G19" s="84"/>
      <c r="H19" s="85" t="s">
        <v>298</v>
      </c>
      <c r="I19" s="86"/>
      <c r="J19" s="314">
        <f>'A1'!J18*'A2'!J$26</f>
        <v>1189.4376856062261</v>
      </c>
      <c r="K19" s="314">
        <f>'A1'!K18*'A2'!K$26</f>
        <v>1024.130960204692</v>
      </c>
      <c r="L19" s="314">
        <f>'A1'!L18*'A2'!L$26</f>
        <v>1050.0788590146155</v>
      </c>
      <c r="M19" s="314">
        <f>'A1'!M18*'A2'!M$26</f>
        <v>1102.1591262499551</v>
      </c>
      <c r="N19" s="314">
        <f>'A1'!N18*'A2'!N$26</f>
        <v>1128.84276788536</v>
      </c>
      <c r="O19" s="314">
        <f>'A1'!O18*'A2'!O$26</f>
        <v>1241.7302690199992</v>
      </c>
      <c r="P19" s="314">
        <f>'A1'!P18*'A2'!P$26</f>
        <v>1169.770437050646</v>
      </c>
      <c r="Q19" s="314">
        <f>'A1'!Q18*'A2'!Q$26</f>
        <v>1144.1194594618164</v>
      </c>
      <c r="R19" s="329">
        <f>'A1'!R18*'A2'!R$26</f>
        <v>1254.1089698310445</v>
      </c>
      <c r="S19" s="314">
        <f>'A1'!S18*'A2'!S$26</f>
        <v>1390.885850329696</v>
      </c>
      <c r="T19" s="331">
        <f>'A1'!T18*'A2'!T$26</f>
        <v>1570.2974026128763</v>
      </c>
    </row>
    <row r="20" spans="1:20" ht="12.75" customHeight="1" x14ac:dyDescent="0.25">
      <c r="A20" s="73"/>
      <c r="B20" s="49"/>
      <c r="C20" s="74"/>
      <c r="D20" s="90"/>
      <c r="E20" s="433"/>
      <c r="F20" s="84"/>
      <c r="G20" s="84"/>
      <c r="H20" s="85" t="s">
        <v>299</v>
      </c>
      <c r="I20" s="86"/>
      <c r="J20" s="314">
        <f>'A1'!J19*'A2'!J$26</f>
        <v>934.70456214653257</v>
      </c>
      <c r="K20" s="314">
        <f>'A1'!K19*'A2'!K$26</f>
        <v>747.88300152902218</v>
      </c>
      <c r="L20" s="314">
        <f>'A1'!L19*'A2'!L$26</f>
        <v>942.65548734640095</v>
      </c>
      <c r="M20" s="314">
        <f>'A1'!M19*'A2'!M$26</f>
        <v>787.71703452434326</v>
      </c>
      <c r="N20" s="314">
        <f>'A1'!N19*'A2'!N$26</f>
        <v>900.11002331040061</v>
      </c>
      <c r="O20" s="314">
        <f>'A1'!O19*'A2'!O$26</f>
        <v>836.11416242999985</v>
      </c>
      <c r="P20" s="314">
        <f>'A1'!P19*'A2'!P$26</f>
        <v>562.58502848063563</v>
      </c>
      <c r="Q20" s="314">
        <f>'A1'!Q19*'A2'!Q$26</f>
        <v>614.41283323079938</v>
      </c>
      <c r="R20" s="329">
        <f>'A1'!R19*'A2'!R$26</f>
        <v>672.36527564970243</v>
      </c>
      <c r="S20" s="314">
        <f>'A1'!S19*'A2'!S$26</f>
        <v>739.80674865505864</v>
      </c>
      <c r="T20" s="331">
        <f>'A1'!T19*'A2'!T$26</f>
        <v>723.7242666720349</v>
      </c>
    </row>
    <row r="21" spans="1:20" ht="12.75" customHeight="1" x14ac:dyDescent="0.25">
      <c r="A21" s="73"/>
      <c r="B21" s="49"/>
      <c r="C21" s="74"/>
      <c r="D21" s="90"/>
      <c r="E21" s="433"/>
      <c r="F21" s="84"/>
      <c r="G21" s="84"/>
      <c r="H21" s="85" t="s">
        <v>300</v>
      </c>
      <c r="I21" s="86"/>
      <c r="J21" s="314">
        <f>'A1'!J20*'A2'!J$26</f>
        <v>168.24034497454184</v>
      </c>
      <c r="K21" s="314">
        <f>'A1'!K20*'A2'!K$26</f>
        <v>132.60072954620966</v>
      </c>
      <c r="L21" s="314">
        <f>'A1'!L20*'A2'!L$26</f>
        <v>223.91862199632999</v>
      </c>
      <c r="M21" s="314">
        <f>'A1'!M20*'A2'!M$26</f>
        <v>234.53660347869959</v>
      </c>
      <c r="N21" s="314">
        <f>'A1'!N20*'A2'!N$26</f>
        <v>219.20432399999999</v>
      </c>
      <c r="O21" s="314">
        <f>'A1'!O20*'A2'!O$26</f>
        <v>433.52807994</v>
      </c>
      <c r="P21" s="314">
        <f>'A1'!P20*'A2'!P$26</f>
        <v>776.66417391261177</v>
      </c>
      <c r="Q21" s="314">
        <f>'A1'!Q20*'A2'!Q$26</f>
        <v>683.16719257877799</v>
      </c>
      <c r="R21" s="329">
        <f>'A1'!R20*'A2'!R$26</f>
        <v>834.58925345376872</v>
      </c>
      <c r="S21" s="314">
        <f>'A1'!S20*'A2'!S$26</f>
        <v>1284.3486323636423</v>
      </c>
      <c r="T21" s="331">
        <f>'A1'!T20*'A2'!T$26</f>
        <v>2970.8857437726147</v>
      </c>
    </row>
    <row r="22" spans="1:20" ht="15" x14ac:dyDescent="0.25">
      <c r="A22" s="73" t="str">
        <f>IF(COUNTBLANK(C22:IV22)=254,"odstr",IF(AND($A$1="TISK",SUM(J22:R22)=0),"odstr","OK"))</f>
        <v>OK</v>
      </c>
      <c r="B22" s="49" t="s">
        <v>57</v>
      </c>
      <c r="C22" s="74"/>
      <c r="D22" s="90"/>
      <c r="E22" s="434"/>
      <c r="F22" s="84" t="s">
        <v>255</v>
      </c>
      <c r="G22" s="84"/>
      <c r="H22" s="85"/>
      <c r="I22" s="86"/>
      <c r="J22" s="314">
        <f>'A1'!J21*'A2'!J26</f>
        <v>123740.36978675525</v>
      </c>
      <c r="K22" s="314">
        <f>'A1'!K21*'A2'!K$26</f>
        <v>122937.39558521665</v>
      </c>
      <c r="L22" s="314">
        <f>'A1'!L21*'A2'!L$26</f>
        <v>119137.00919425915</v>
      </c>
      <c r="M22" s="314">
        <f>'A1'!M21*'A2'!M$26</f>
        <v>116301.10765383398</v>
      </c>
      <c r="N22" s="314">
        <f>'A1'!N21*'A2'!N$26</f>
        <v>120752.7048531184</v>
      </c>
      <c r="O22" s="314">
        <f>'A1'!O21*'A2'!O$26</f>
        <v>125128.04061565999</v>
      </c>
      <c r="P22" s="314">
        <f>'A1'!P21*'A2'!P$26</f>
        <v>122862.02901891759</v>
      </c>
      <c r="Q22" s="314">
        <f>'A1'!Q21*'A2'!Q$26</f>
        <v>135874.50570553445</v>
      </c>
      <c r="R22" s="329">
        <f>'A1'!R21*'A2'!R$26</f>
        <v>156968.91765226613</v>
      </c>
      <c r="S22" s="314">
        <f>'A1'!S21*'A2'!S$26</f>
        <v>177193.70302682967</v>
      </c>
      <c r="T22" s="331">
        <f>'A1'!T21*'A2'!T$26</f>
        <v>184843.7153351015</v>
      </c>
    </row>
    <row r="23" spans="1:20" ht="15" x14ac:dyDescent="0.3">
      <c r="A23" s="73" t="str">
        <f>IF(COUNTBLANK(C23:IV23)=254,"odstr",IF(AND($A$1="TISK",SUM(J23:R23)=0),"odstr","OK"))</f>
        <v>OK</v>
      </c>
      <c r="B23" s="49" t="s">
        <v>57</v>
      </c>
      <c r="C23" s="74"/>
      <c r="D23" s="90"/>
      <c r="E23" s="434"/>
      <c r="F23" s="84" t="s">
        <v>256</v>
      </c>
      <c r="G23" s="84"/>
      <c r="H23" s="85"/>
      <c r="I23" s="86"/>
      <c r="J23" s="313">
        <f>'A1'!J22*'A2'!J26</f>
        <v>-87320.567957912805</v>
      </c>
      <c r="K23" s="314">
        <f>'A1'!K22*'A2'!K$26</f>
        <v>-91047.92037260934</v>
      </c>
      <c r="L23" s="314">
        <f>'A1'!L22*'A2'!L$26</f>
        <v>-89368.586609127728</v>
      </c>
      <c r="M23" s="314">
        <f>'A1'!M22*'A2'!M$26</f>
        <v>-86912.250159008472</v>
      </c>
      <c r="N23" s="314">
        <f>'A1'!N22*'A2'!N$26</f>
        <v>-87085.605288784151</v>
      </c>
      <c r="O23" s="314">
        <f>'A1'!O22*'A2'!O$26</f>
        <v>-89716.363078959999</v>
      </c>
      <c r="P23" s="314">
        <f>'A1'!P22*'A2'!P$26</f>
        <v>-93733.208843714005</v>
      </c>
      <c r="Q23" s="314">
        <f>'A1'!Q22*'A2'!Q$26</f>
        <v>-103721.20790174149</v>
      </c>
      <c r="R23" s="329">
        <f>'A1'!R22*'A2'!R$26</f>
        <v>-115558.75225822676</v>
      </c>
      <c r="S23" s="314">
        <f>'A1'!S22*'A2'!S$26</f>
        <v>-133363.58305450864</v>
      </c>
      <c r="T23" s="331">
        <f>'A1'!T22*'A2'!T$26</f>
        <v>-146378.31009907057</v>
      </c>
    </row>
    <row r="24" spans="1:20" ht="13.5" thickBot="1" x14ac:dyDescent="0.3">
      <c r="A24" s="73" t="e">
        <f>IF(COUNTBLANK(C24:IV24)=254,"odstr",IF(AND($A$1="TISK",SUM(#REF!)=0),"odstr","OK"))</f>
        <v>#REF!</v>
      </c>
      <c r="B24" s="49" t="s">
        <v>57</v>
      </c>
      <c r="C24" s="74"/>
      <c r="D24" s="98"/>
      <c r="E24" s="99" t="s">
        <v>238</v>
      </c>
      <c r="F24" s="99"/>
      <c r="G24" s="99"/>
      <c r="H24" s="100"/>
      <c r="I24" s="101"/>
      <c r="J24" s="315">
        <f>J16/J14</f>
        <v>3.9054008680876585E-2</v>
      </c>
      <c r="K24" s="315">
        <f t="shared" ref="K24:T24" si="1">K16/K14</f>
        <v>3.8640459129307546E-2</v>
      </c>
      <c r="L24" s="315">
        <f t="shared" si="1"/>
        <v>3.7868498621449052E-2</v>
      </c>
      <c r="M24" s="315">
        <f t="shared" si="1"/>
        <v>3.6854276971539056E-2</v>
      </c>
      <c r="N24" s="315">
        <f t="shared" si="1"/>
        <v>3.6800501697456932E-2</v>
      </c>
      <c r="O24" s="315">
        <f t="shared" si="1"/>
        <v>3.5936275398276638E-2</v>
      </c>
      <c r="P24" s="315">
        <f t="shared" si="1"/>
        <v>3.3971705726613337E-2</v>
      </c>
      <c r="Q24" s="315">
        <f t="shared" si="1"/>
        <v>3.5264548772506447E-2</v>
      </c>
      <c r="R24" s="330">
        <f t="shared" si="1"/>
        <v>4.0836952483399643E-2</v>
      </c>
      <c r="S24" s="315">
        <f t="shared" si="1"/>
        <v>4.3452167316641858E-2</v>
      </c>
      <c r="T24" s="332">
        <f t="shared" si="1"/>
        <v>4.7163684985570553E-2</v>
      </c>
    </row>
    <row r="25" spans="1:20" x14ac:dyDescent="0.25">
      <c r="A25" s="73" t="str">
        <f>IF(COUNTBLANK(C25:IV25)=254,"odstr",IF(AND($A$1="TISK",SUM(J24:R24)=0),"odstr","OK"))</f>
        <v>OK</v>
      </c>
      <c r="B25" s="49" t="s">
        <v>57</v>
      </c>
      <c r="C25" s="106"/>
      <c r="D25" s="107" t="str">
        <f>IF(D27="","","Komentáře:")</f>
        <v>Komentáře:</v>
      </c>
      <c r="E25" s="108"/>
      <c r="F25" s="108"/>
      <c r="G25" s="108"/>
      <c r="H25" s="108"/>
      <c r="I25" s="107"/>
      <c r="J25" s="107"/>
      <c r="K25" s="107"/>
      <c r="L25" s="107"/>
      <c r="M25" s="107"/>
      <c r="N25" s="107"/>
      <c r="O25" s="107"/>
      <c r="P25" s="107"/>
      <c r="Q25" s="107"/>
      <c r="R25" s="427" t="s">
        <v>243</v>
      </c>
      <c r="S25" s="427"/>
      <c r="T25" s="427"/>
    </row>
    <row r="26" spans="1:20" x14ac:dyDescent="0.3">
      <c r="A26" s="73"/>
      <c r="B26" s="49"/>
      <c r="C26" s="106"/>
      <c r="D26" s="310"/>
      <c r="E26" s="311"/>
      <c r="F26" s="311"/>
      <c r="G26" s="311"/>
      <c r="H26" s="311"/>
      <c r="I26" s="310"/>
      <c r="J26" s="312">
        <f>K26*1.015</f>
        <v>1.0877077316086796</v>
      </c>
      <c r="K26" s="312">
        <f>L26*1.019</f>
        <v>1.0716332331119998</v>
      </c>
      <c r="L26" s="312">
        <f>M26*1.033</f>
        <v>1.0516518479999999</v>
      </c>
      <c r="M26" s="312">
        <f>N26*1.014</f>
        <v>1.0180560000000001</v>
      </c>
      <c r="N26" s="312">
        <f>O26*1.004</f>
        <v>1.004</v>
      </c>
      <c r="O26" s="312">
        <v>1</v>
      </c>
      <c r="P26" s="312">
        <f>O26/1.007</f>
        <v>0.99304865938430997</v>
      </c>
      <c r="Q26" s="312">
        <f>P26/1.025</f>
        <v>0.96882796037493668</v>
      </c>
      <c r="R26" s="312">
        <f>Q26/1.021</f>
        <v>0.94890103856507024</v>
      </c>
      <c r="S26" s="312">
        <f>R26/1.028</f>
        <v>0.92305548498547685</v>
      </c>
      <c r="T26" s="320">
        <f>S26/1.032</f>
        <v>0.8944336094820512</v>
      </c>
    </row>
    <row r="27" spans="1:20" ht="12.75" customHeight="1" x14ac:dyDescent="0.25">
      <c r="A27" s="73" t="s">
        <v>50</v>
      </c>
      <c r="B27" s="73" t="s">
        <v>58</v>
      </c>
      <c r="D27" s="110" t="s">
        <v>16</v>
      </c>
      <c r="E27" s="431" t="str">
        <f>Komentáře!C5</f>
        <v>Celkové výdaje na vzdělávání a školské služby - Oddíl 31 a 32 odvětvového třídění rozpočtové skladby po konsolidaci na úrovni územních rozpočtů a státního rozpočtu.</v>
      </c>
      <c r="F27" s="431"/>
      <c r="G27" s="431"/>
      <c r="H27" s="431"/>
      <c r="I27" s="431"/>
      <c r="J27" s="431"/>
      <c r="K27" s="431"/>
      <c r="L27" s="431"/>
      <c r="M27" s="431"/>
      <c r="N27" s="431"/>
      <c r="O27" s="431"/>
      <c r="P27" s="431"/>
      <c r="Q27" s="431"/>
      <c r="R27" s="431"/>
      <c r="S27" s="342" t="str">
        <f>IF(KNIHOVNA!H4=""," ","")</f>
        <v/>
      </c>
      <c r="T27" s="353"/>
    </row>
    <row r="28" spans="1:20" ht="24.65" customHeight="1" x14ac:dyDescent="0.25">
      <c r="A28" s="73" t="str">
        <f>IF(COUNTBLANK(D27:E27)=2,"odstr","OK")</f>
        <v>OK</v>
      </c>
      <c r="B28" s="73"/>
      <c r="D28" s="110" t="s">
        <v>17</v>
      </c>
      <c r="E28" s="431" t="str">
        <f>CONCATENATE(Komentáře!C5," ",Komentáře!C6)</f>
        <v xml:space="preserve">Celkové výdaje na vzdělávání a školské služby - Oddíl 31 a 32 odvětvového třídění rozpočtové skladby po konsolidaci na úrovni územních rozpočtů a státního rozpočtu. Konsolidovány položky rozpočtové skladby: na úrovni územních rozpočtů - 5321, 5323, 5325, 5329, 5342, 5344, 5345, 5347, 5349, 5366, 5367, 5368, 5369, 5641, 5642, 5643, 5649, 6341, 6342, 6345, 6349, 6441, 6442, 6443, 6449; </v>
      </c>
      <c r="F28" s="431"/>
      <c r="G28" s="431"/>
      <c r="H28" s="431"/>
      <c r="I28" s="431"/>
      <c r="J28" s="431"/>
      <c r="K28" s="431"/>
      <c r="L28" s="431"/>
      <c r="M28" s="431"/>
      <c r="N28" s="431"/>
      <c r="O28" s="431"/>
      <c r="P28" s="431"/>
      <c r="Q28" s="431"/>
      <c r="R28" s="431"/>
      <c r="S28" s="431"/>
      <c r="T28" s="353"/>
    </row>
    <row r="29" spans="1:20" ht="25" customHeight="1" x14ac:dyDescent="0.25">
      <c r="A29" s="73" t="str">
        <f>IF(COUNTBLANK(D28:E28)=2,"odstr","OK")</f>
        <v>OK</v>
      </c>
      <c r="B29" s="73"/>
      <c r="D29" s="110" t="s">
        <v>18</v>
      </c>
      <c r="E29" s="431" t="str">
        <f>CONCATENATE(Komentáře!C5," ",Komentáře!C7)</f>
        <v>Celkové výdaje na vzdělávání a školské služby - Oddíl 31 a 32 odvětvového třídění rozpočtové skladby po konsolidaci na úrovni územních rozpočtů a státního rozpočtu. Konsolidovány položky rozpočtové skladby: na úrovni státního rozpočtu - 5321, 5323, 5329, 5342, 5345, 5346, 5349, 6341, 6342, 6343, 6344, 6345, 6349, 6361, 6362 a podseskupení položek 64xx.</v>
      </c>
      <c r="F29" s="431"/>
      <c r="G29" s="431"/>
      <c r="H29" s="431"/>
      <c r="I29" s="431"/>
      <c r="J29" s="431"/>
      <c r="K29" s="431"/>
      <c r="L29" s="431"/>
      <c r="M29" s="431"/>
      <c r="N29" s="431"/>
      <c r="O29" s="431"/>
      <c r="P29" s="431"/>
      <c r="Q29" s="431"/>
      <c r="R29" s="431"/>
      <c r="S29" s="431"/>
      <c r="T29" s="353"/>
    </row>
    <row r="30" spans="1:20" ht="37.5" customHeight="1" x14ac:dyDescent="0.25">
      <c r="A30" s="73" t="str">
        <f>IF(COUNTBLANK(D29:E29)=2,"odstr","OK")</f>
        <v>OK</v>
      </c>
      <c r="B30" s="73"/>
      <c r="D30" s="110" t="s">
        <v>31</v>
      </c>
      <c r="E30" s="431" t="s">
        <v>306</v>
      </c>
      <c r="F30" s="431"/>
      <c r="G30" s="431"/>
      <c r="H30" s="431"/>
      <c r="I30" s="431"/>
      <c r="J30" s="431"/>
      <c r="K30" s="431"/>
      <c r="L30" s="431"/>
      <c r="M30" s="431"/>
      <c r="N30" s="431"/>
      <c r="O30" s="431"/>
      <c r="P30" s="431"/>
      <c r="Q30" s="431"/>
      <c r="R30" s="431"/>
      <c r="S30" s="431"/>
      <c r="T30" s="353"/>
    </row>
    <row r="31" spans="1:20" x14ac:dyDescent="0.25">
      <c r="A31" s="73" t="s">
        <v>58</v>
      </c>
      <c r="B31" s="73"/>
    </row>
    <row r="32" spans="1:20" x14ac:dyDescent="0.25">
      <c r="A32" s="73"/>
      <c r="B32" s="73"/>
    </row>
    <row r="33" spans="1:2" x14ac:dyDescent="0.25">
      <c r="A33" s="73"/>
      <c r="B33" s="73"/>
    </row>
    <row r="34" spans="1:2" x14ac:dyDescent="0.25">
      <c r="A34" s="73"/>
      <c r="B34" s="73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3"/>
      <c r="B37" s="73"/>
    </row>
    <row r="38" spans="1:2" x14ac:dyDescent="0.25">
      <c r="A38" s="73"/>
      <c r="B38" s="73"/>
    </row>
    <row r="39" spans="1:2" x14ac:dyDescent="0.25">
      <c r="A39" s="73"/>
      <c r="B39" s="73"/>
    </row>
    <row r="40" spans="1:2" x14ac:dyDescent="0.25">
      <c r="A40" s="73"/>
      <c r="B40" s="73"/>
    </row>
    <row r="41" spans="1:2" x14ac:dyDescent="0.25">
      <c r="A41" s="73"/>
      <c r="B41" s="73"/>
    </row>
    <row r="42" spans="1:2" x14ac:dyDescent="0.25">
      <c r="A42" s="73"/>
      <c r="B42" s="73"/>
    </row>
    <row r="43" spans="1:2" x14ac:dyDescent="0.25">
      <c r="A43" s="73"/>
      <c r="B43" s="73"/>
    </row>
    <row r="44" spans="1:2" x14ac:dyDescent="0.25">
      <c r="A44" s="73"/>
      <c r="B44" s="73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3"/>
      <c r="B51" s="73"/>
    </row>
    <row r="52" spans="1:2" x14ac:dyDescent="0.25">
      <c r="A52" s="73"/>
      <c r="B52" s="73"/>
    </row>
    <row r="53" spans="1:2" x14ac:dyDescent="0.25">
      <c r="A53" s="73"/>
      <c r="B53" s="73"/>
    </row>
    <row r="54" spans="1:2" x14ac:dyDescent="0.25">
      <c r="A54" s="73"/>
      <c r="B54" s="73"/>
    </row>
    <row r="55" spans="1:2" x14ac:dyDescent="0.25">
      <c r="A55" s="73"/>
      <c r="B55" s="73"/>
    </row>
    <row r="56" spans="1:2" x14ac:dyDescent="0.25">
      <c r="A56" s="73"/>
      <c r="B56" s="73"/>
    </row>
    <row r="57" spans="1:2" x14ac:dyDescent="0.25">
      <c r="A57" s="73"/>
      <c r="B57" s="73"/>
    </row>
    <row r="58" spans="1:2" x14ac:dyDescent="0.25">
      <c r="A58" s="73"/>
      <c r="B58" s="73"/>
    </row>
    <row r="59" spans="1:2" x14ac:dyDescent="0.25">
      <c r="A59" s="73"/>
      <c r="B59" s="73"/>
    </row>
    <row r="60" spans="1:2" x14ac:dyDescent="0.25">
      <c r="A60" s="73"/>
      <c r="B60" s="73"/>
    </row>
    <row r="61" spans="1:2" x14ac:dyDescent="0.25">
      <c r="A61" s="73"/>
      <c r="B61" s="73"/>
    </row>
    <row r="62" spans="1:2" x14ac:dyDescent="0.25">
      <c r="A62" s="73"/>
      <c r="B62" s="73"/>
    </row>
    <row r="63" spans="1:2" x14ac:dyDescent="0.25">
      <c r="A63" s="73"/>
      <c r="B63" s="73"/>
    </row>
    <row r="64" spans="1:2" x14ac:dyDescent="0.25">
      <c r="A64" s="73"/>
      <c r="B64" s="73"/>
    </row>
    <row r="65" spans="1:2" x14ac:dyDescent="0.25">
      <c r="A65" s="73"/>
      <c r="B65" s="73"/>
    </row>
    <row r="66" spans="1:2" x14ac:dyDescent="0.25">
      <c r="A66" s="73"/>
      <c r="B66" s="73"/>
    </row>
    <row r="67" spans="1:2" x14ac:dyDescent="0.25">
      <c r="A67" s="73"/>
      <c r="B67" s="73"/>
    </row>
    <row r="68" spans="1:2" x14ac:dyDescent="0.25">
      <c r="A68" s="73"/>
      <c r="B68" s="73"/>
    </row>
    <row r="69" spans="1:2" x14ac:dyDescent="0.25">
      <c r="A69" s="73"/>
      <c r="B69" s="73"/>
    </row>
    <row r="70" spans="1:2" x14ac:dyDescent="0.25">
      <c r="A70" s="73"/>
      <c r="B70" s="73"/>
    </row>
    <row r="71" spans="1:2" x14ac:dyDescent="0.25">
      <c r="A71" s="73"/>
      <c r="B71" s="73"/>
    </row>
    <row r="72" spans="1:2" x14ac:dyDescent="0.25">
      <c r="A72" s="73"/>
      <c r="B72" s="73"/>
    </row>
    <row r="73" spans="1:2" x14ac:dyDescent="0.25">
      <c r="A73" s="73"/>
      <c r="B73" s="73"/>
    </row>
    <row r="74" spans="1:2" x14ac:dyDescent="0.25">
      <c r="A74" s="73"/>
      <c r="B74" s="73"/>
    </row>
    <row r="75" spans="1:2" x14ac:dyDescent="0.25">
      <c r="A75" s="73"/>
      <c r="B75" s="73"/>
    </row>
    <row r="76" spans="1:2" x14ac:dyDescent="0.25">
      <c r="A76" s="73"/>
      <c r="B76" s="73"/>
    </row>
    <row r="77" spans="1:2" x14ac:dyDescent="0.25">
      <c r="A77" s="73"/>
      <c r="B77" s="73"/>
    </row>
    <row r="78" spans="1:2" x14ac:dyDescent="0.25">
      <c r="A78" s="73"/>
      <c r="B78" s="73"/>
    </row>
    <row r="79" spans="1:2" x14ac:dyDescent="0.25">
      <c r="A79" s="73"/>
      <c r="B79" s="73"/>
    </row>
    <row r="80" spans="1:2" x14ac:dyDescent="0.25">
      <c r="A80" s="73"/>
      <c r="B80" s="73"/>
    </row>
    <row r="81" spans="1:2" x14ac:dyDescent="0.25">
      <c r="A81" s="73"/>
      <c r="B81" s="73"/>
    </row>
    <row r="82" spans="1:2" x14ac:dyDescent="0.25">
      <c r="A82" s="73"/>
      <c r="B82" s="73"/>
    </row>
    <row r="83" spans="1:2" x14ac:dyDescent="0.25">
      <c r="A83" s="73"/>
      <c r="B83" s="73"/>
    </row>
    <row r="84" spans="1:2" x14ac:dyDescent="0.25">
      <c r="A84" s="73"/>
      <c r="B84" s="73"/>
    </row>
    <row r="85" spans="1:2" x14ac:dyDescent="0.25">
      <c r="A85" s="73"/>
      <c r="B85" s="73"/>
    </row>
    <row r="86" spans="1:2" x14ac:dyDescent="0.25">
      <c r="A86" s="73"/>
      <c r="B86" s="73"/>
    </row>
    <row r="87" spans="1:2" x14ac:dyDescent="0.25">
      <c r="A87" s="73"/>
      <c r="B87" s="73"/>
    </row>
    <row r="88" spans="1:2" x14ac:dyDescent="0.25">
      <c r="A88" s="73"/>
      <c r="B88" s="73"/>
    </row>
    <row r="89" spans="1:2" x14ac:dyDescent="0.25">
      <c r="A89" s="73"/>
      <c r="B89" s="73"/>
    </row>
    <row r="90" spans="1:2" x14ac:dyDescent="0.25">
      <c r="A90" s="73"/>
      <c r="B90" s="73"/>
    </row>
    <row r="91" spans="1:2" x14ac:dyDescent="0.25">
      <c r="A91" s="73"/>
      <c r="B91" s="73"/>
    </row>
    <row r="92" spans="1:2" x14ac:dyDescent="0.25">
      <c r="A92" s="73"/>
      <c r="B92" s="73"/>
    </row>
    <row r="93" spans="1:2" x14ac:dyDescent="0.25">
      <c r="A93" s="73"/>
      <c r="B93" s="73"/>
    </row>
    <row r="94" spans="1:2" x14ac:dyDescent="0.25">
      <c r="A94" s="73"/>
      <c r="B94" s="73"/>
    </row>
    <row r="95" spans="1:2" x14ac:dyDescent="0.25">
      <c r="A95" s="73"/>
      <c r="B95" s="73"/>
    </row>
    <row r="96" spans="1:2" x14ac:dyDescent="0.25">
      <c r="A96" s="73"/>
      <c r="B96" s="73"/>
    </row>
    <row r="97" spans="1:2" x14ac:dyDescent="0.25">
      <c r="A97" s="73"/>
      <c r="B97" s="73"/>
    </row>
    <row r="98" spans="1:2" x14ac:dyDescent="0.25">
      <c r="A98" s="73"/>
      <c r="B98" s="73"/>
    </row>
    <row r="99" spans="1:2" x14ac:dyDescent="0.25">
      <c r="A99" s="73"/>
      <c r="B99" s="73"/>
    </row>
    <row r="100" spans="1:2" x14ac:dyDescent="0.25">
      <c r="A100" s="73"/>
      <c r="B100" s="73"/>
    </row>
    <row r="101" spans="1:2" x14ac:dyDescent="0.25">
      <c r="A101" s="73"/>
      <c r="B101" s="73"/>
    </row>
    <row r="102" spans="1:2" x14ac:dyDescent="0.25">
      <c r="A102" s="73"/>
      <c r="B102" s="73"/>
    </row>
    <row r="103" spans="1:2" x14ac:dyDescent="0.25">
      <c r="A103" s="73"/>
      <c r="B103" s="73"/>
    </row>
    <row r="104" spans="1:2" x14ac:dyDescent="0.25">
      <c r="A104" s="73"/>
      <c r="B104" s="73"/>
    </row>
    <row r="105" spans="1:2" x14ac:dyDescent="0.25">
      <c r="A105" s="73"/>
      <c r="B105" s="73"/>
    </row>
    <row r="106" spans="1:2" x14ac:dyDescent="0.25">
      <c r="A106" s="73"/>
      <c r="B106" s="73"/>
    </row>
    <row r="107" spans="1:2" x14ac:dyDescent="0.25">
      <c r="A107" s="73"/>
      <c r="B107" s="73"/>
    </row>
    <row r="108" spans="1:2" x14ac:dyDescent="0.25">
      <c r="A108" s="73"/>
      <c r="B108" s="73"/>
    </row>
    <row r="109" spans="1:2" x14ac:dyDescent="0.25">
      <c r="A109" s="73"/>
      <c r="B109" s="73"/>
    </row>
    <row r="110" spans="1:2" x14ac:dyDescent="0.25">
      <c r="A110" s="73"/>
      <c r="B110" s="73"/>
    </row>
    <row r="111" spans="1:2" x14ac:dyDescent="0.25">
      <c r="A111" s="73"/>
      <c r="B111" s="73"/>
    </row>
    <row r="112" spans="1:2" x14ac:dyDescent="0.25">
      <c r="A112" s="73"/>
      <c r="B112" s="73"/>
    </row>
    <row r="113" spans="1:2" x14ac:dyDescent="0.25">
      <c r="A113" s="73"/>
      <c r="B113" s="73"/>
    </row>
    <row r="114" spans="1:2" x14ac:dyDescent="0.25">
      <c r="A114" s="73"/>
      <c r="B114" s="73"/>
    </row>
    <row r="115" spans="1:2" x14ac:dyDescent="0.25">
      <c r="A115" s="73"/>
      <c r="B115" s="73"/>
    </row>
    <row r="116" spans="1:2" x14ac:dyDescent="0.25">
      <c r="A116" s="73"/>
      <c r="B116" s="73"/>
    </row>
    <row r="117" spans="1:2" x14ac:dyDescent="0.25">
      <c r="A117" s="73"/>
      <c r="B117" s="73"/>
    </row>
    <row r="118" spans="1:2" x14ac:dyDescent="0.25">
      <c r="A118" s="73"/>
      <c r="B118" s="73"/>
    </row>
    <row r="119" spans="1:2" x14ac:dyDescent="0.25">
      <c r="A119" s="73"/>
      <c r="B119" s="73"/>
    </row>
    <row r="120" spans="1:2" x14ac:dyDescent="0.25">
      <c r="A120" s="73"/>
      <c r="B120" s="73"/>
    </row>
    <row r="121" spans="1:2" x14ac:dyDescent="0.25">
      <c r="A121" s="73"/>
      <c r="B121" s="73"/>
    </row>
    <row r="122" spans="1:2" x14ac:dyDescent="0.25">
      <c r="A122" s="73"/>
      <c r="B122" s="73"/>
    </row>
    <row r="123" spans="1:2" x14ac:dyDescent="0.25">
      <c r="A123" s="73"/>
      <c r="B123" s="73"/>
    </row>
    <row r="124" spans="1:2" x14ac:dyDescent="0.25">
      <c r="A124" s="73"/>
      <c r="B124" s="73"/>
    </row>
    <row r="125" spans="1:2" x14ac:dyDescent="0.25">
      <c r="A125" s="73"/>
      <c r="B125" s="73"/>
    </row>
    <row r="126" spans="1:2" x14ac:dyDescent="0.25">
      <c r="A126" s="73"/>
      <c r="B126" s="73"/>
    </row>
    <row r="127" spans="1:2" x14ac:dyDescent="0.25">
      <c r="A127" s="73"/>
      <c r="B127" s="73"/>
    </row>
    <row r="128" spans="1:2" x14ac:dyDescent="0.25">
      <c r="A128" s="73"/>
      <c r="B128" s="73"/>
    </row>
    <row r="129" spans="1:2" x14ac:dyDescent="0.25">
      <c r="A129" s="73"/>
      <c r="B129" s="73"/>
    </row>
    <row r="130" spans="1:2" x14ac:dyDescent="0.25">
      <c r="A130" s="73"/>
      <c r="B130" s="73"/>
    </row>
    <row r="131" spans="1:2" x14ac:dyDescent="0.25">
      <c r="A131" s="73"/>
      <c r="B131" s="73"/>
    </row>
    <row r="132" spans="1:2" x14ac:dyDescent="0.25">
      <c r="A132" s="73"/>
      <c r="B132" s="73"/>
    </row>
    <row r="133" spans="1:2" x14ac:dyDescent="0.25">
      <c r="A133" s="73"/>
      <c r="B133" s="73"/>
    </row>
    <row r="134" spans="1:2" x14ac:dyDescent="0.25">
      <c r="A134" s="73"/>
      <c r="B134" s="73"/>
    </row>
    <row r="135" spans="1:2" x14ac:dyDescent="0.25">
      <c r="A135" s="73"/>
      <c r="B135" s="73"/>
    </row>
    <row r="136" spans="1:2" x14ac:dyDescent="0.25">
      <c r="A136" s="73"/>
      <c r="B136" s="73"/>
    </row>
    <row r="137" spans="1:2" x14ac:dyDescent="0.25">
      <c r="A137" s="73"/>
      <c r="B137" s="73"/>
    </row>
    <row r="138" spans="1:2" x14ac:dyDescent="0.25">
      <c r="A138" s="73"/>
      <c r="B138" s="73"/>
    </row>
    <row r="139" spans="1:2" x14ac:dyDescent="0.25">
      <c r="A139" s="73"/>
      <c r="B139" s="73"/>
    </row>
    <row r="140" spans="1:2" x14ac:dyDescent="0.25">
      <c r="A140" s="73"/>
      <c r="B140" s="73"/>
    </row>
    <row r="141" spans="1:2" x14ac:dyDescent="0.25">
      <c r="A141" s="73"/>
      <c r="B141" s="73"/>
    </row>
    <row r="142" spans="1:2" x14ac:dyDescent="0.25">
      <c r="A142" s="73"/>
      <c r="B142" s="73"/>
    </row>
    <row r="143" spans="1:2" x14ac:dyDescent="0.25">
      <c r="A143" s="73"/>
      <c r="B143" s="73"/>
    </row>
    <row r="144" spans="1:2" x14ac:dyDescent="0.25">
      <c r="A144" s="73"/>
      <c r="B144" s="73"/>
    </row>
    <row r="145" spans="1:2" x14ac:dyDescent="0.25">
      <c r="A145" s="73"/>
      <c r="B145" s="73"/>
    </row>
    <row r="146" spans="1:2" x14ac:dyDescent="0.25">
      <c r="A146" s="73"/>
      <c r="B146" s="73"/>
    </row>
    <row r="147" spans="1:2" x14ac:dyDescent="0.25">
      <c r="A147" s="73"/>
      <c r="B147" s="73"/>
    </row>
    <row r="148" spans="1:2" x14ac:dyDescent="0.25">
      <c r="A148" s="73"/>
      <c r="B148" s="73"/>
    </row>
    <row r="149" spans="1:2" x14ac:dyDescent="0.25">
      <c r="A149" s="73"/>
      <c r="B149" s="73"/>
    </row>
    <row r="150" spans="1:2" x14ac:dyDescent="0.25">
      <c r="A150" s="73"/>
      <c r="B150" s="73"/>
    </row>
    <row r="151" spans="1:2" x14ac:dyDescent="0.25">
      <c r="A151" s="73"/>
      <c r="B151" s="73"/>
    </row>
    <row r="152" spans="1:2" x14ac:dyDescent="0.25">
      <c r="A152" s="73"/>
      <c r="B152" s="73"/>
    </row>
    <row r="153" spans="1:2" x14ac:dyDescent="0.25">
      <c r="A153" s="73"/>
      <c r="B153" s="73"/>
    </row>
    <row r="154" spans="1:2" x14ac:dyDescent="0.25">
      <c r="A154" s="73"/>
      <c r="B154" s="73"/>
    </row>
    <row r="155" spans="1:2" x14ac:dyDescent="0.25">
      <c r="A155" s="73"/>
      <c r="B155" s="73"/>
    </row>
    <row r="156" spans="1:2" x14ac:dyDescent="0.25">
      <c r="A156" s="73"/>
      <c r="B156" s="73"/>
    </row>
    <row r="157" spans="1:2" x14ac:dyDescent="0.25">
      <c r="A157" s="73"/>
      <c r="B157" s="73"/>
    </row>
    <row r="158" spans="1:2" x14ac:dyDescent="0.25">
      <c r="A158" s="73"/>
      <c r="B158" s="73"/>
    </row>
    <row r="159" spans="1:2" x14ac:dyDescent="0.25">
      <c r="A159" s="73"/>
      <c r="B159" s="73"/>
    </row>
    <row r="160" spans="1:2" x14ac:dyDescent="0.25">
      <c r="A160" s="73"/>
      <c r="B160" s="73"/>
    </row>
    <row r="161" spans="1:2" x14ac:dyDescent="0.25">
      <c r="A161" s="73"/>
      <c r="B161" s="73"/>
    </row>
    <row r="162" spans="1:2" x14ac:dyDescent="0.25">
      <c r="A162" s="73"/>
      <c r="B162" s="73"/>
    </row>
    <row r="163" spans="1:2" x14ac:dyDescent="0.25">
      <c r="A163" s="73"/>
      <c r="B163" s="73"/>
    </row>
    <row r="164" spans="1:2" x14ac:dyDescent="0.25">
      <c r="A164" s="73"/>
      <c r="B164" s="73"/>
    </row>
    <row r="165" spans="1:2" x14ac:dyDescent="0.25">
      <c r="A165" s="73"/>
      <c r="B165" s="73"/>
    </row>
    <row r="166" spans="1:2" x14ac:dyDescent="0.25">
      <c r="A166" s="73"/>
      <c r="B166" s="73"/>
    </row>
    <row r="167" spans="1:2" x14ac:dyDescent="0.25">
      <c r="A167" s="73"/>
      <c r="B167" s="73"/>
    </row>
    <row r="168" spans="1:2" x14ac:dyDescent="0.25">
      <c r="A168" s="73"/>
      <c r="B168" s="73"/>
    </row>
    <row r="169" spans="1:2" x14ac:dyDescent="0.25">
      <c r="A169" s="73"/>
      <c r="B169" s="73"/>
    </row>
    <row r="170" spans="1:2" x14ac:dyDescent="0.25">
      <c r="A170" s="73"/>
      <c r="B170" s="73"/>
    </row>
    <row r="171" spans="1:2" x14ac:dyDescent="0.25">
      <c r="A171" s="73"/>
      <c r="B171" s="73"/>
    </row>
    <row r="172" spans="1:2" x14ac:dyDescent="0.25">
      <c r="A172" s="73"/>
      <c r="B172" s="73"/>
    </row>
    <row r="173" spans="1:2" x14ac:dyDescent="0.25">
      <c r="A173" s="73"/>
      <c r="B173" s="73"/>
    </row>
    <row r="174" spans="1:2" x14ac:dyDescent="0.25">
      <c r="A174" s="73"/>
      <c r="B174" s="73"/>
    </row>
    <row r="175" spans="1:2" x14ac:dyDescent="0.25">
      <c r="A175" s="73"/>
      <c r="B175" s="73"/>
    </row>
    <row r="176" spans="1:2" x14ac:dyDescent="0.25">
      <c r="A176" s="73"/>
      <c r="B176" s="73"/>
    </row>
    <row r="177" spans="1:2" x14ac:dyDescent="0.25">
      <c r="A177" s="73"/>
      <c r="B177" s="73"/>
    </row>
    <row r="178" spans="1:2" x14ac:dyDescent="0.25">
      <c r="A178" s="73"/>
      <c r="B178" s="73"/>
    </row>
    <row r="179" spans="1:2" x14ac:dyDescent="0.25">
      <c r="A179" s="73"/>
      <c r="B179" s="73"/>
    </row>
    <row r="180" spans="1:2" x14ac:dyDescent="0.25">
      <c r="A180" s="73"/>
      <c r="B180" s="73"/>
    </row>
    <row r="181" spans="1:2" x14ac:dyDescent="0.25">
      <c r="A181" s="73"/>
      <c r="B181" s="73"/>
    </row>
    <row r="182" spans="1:2" x14ac:dyDescent="0.25">
      <c r="A182" s="73"/>
      <c r="B182" s="73"/>
    </row>
    <row r="183" spans="1:2" x14ac:dyDescent="0.25">
      <c r="A183" s="73"/>
      <c r="B183" s="73"/>
    </row>
    <row r="184" spans="1:2" x14ac:dyDescent="0.25">
      <c r="A184" s="73"/>
      <c r="B184" s="73"/>
    </row>
    <row r="185" spans="1:2" x14ac:dyDescent="0.25">
      <c r="A185" s="73"/>
      <c r="B185" s="73"/>
    </row>
    <row r="186" spans="1:2" x14ac:dyDescent="0.25">
      <c r="A186" s="73"/>
      <c r="B186" s="73"/>
    </row>
    <row r="187" spans="1:2" x14ac:dyDescent="0.25">
      <c r="A187" s="73"/>
      <c r="B187" s="73"/>
    </row>
    <row r="188" spans="1:2" x14ac:dyDescent="0.25">
      <c r="A188" s="73"/>
      <c r="B188" s="73"/>
    </row>
    <row r="189" spans="1:2" x14ac:dyDescent="0.25">
      <c r="A189" s="73"/>
      <c r="B189" s="73"/>
    </row>
    <row r="190" spans="1:2" x14ac:dyDescent="0.25">
      <c r="A190" s="73"/>
      <c r="B190" s="73"/>
    </row>
    <row r="191" spans="1:2" x14ac:dyDescent="0.25">
      <c r="A191" s="73"/>
      <c r="B191" s="73"/>
    </row>
    <row r="192" spans="1:2" x14ac:dyDescent="0.25">
      <c r="A192" s="73"/>
      <c r="B192" s="73"/>
    </row>
    <row r="193" spans="1:2" x14ac:dyDescent="0.25">
      <c r="A193" s="73"/>
      <c r="B193" s="73"/>
    </row>
    <row r="194" spans="1:2" x14ac:dyDescent="0.25">
      <c r="A194" s="73"/>
      <c r="B194" s="73"/>
    </row>
    <row r="195" spans="1:2" x14ac:dyDescent="0.25">
      <c r="A195" s="73"/>
      <c r="B195" s="73"/>
    </row>
    <row r="196" spans="1:2" x14ac:dyDescent="0.25">
      <c r="A196" s="73"/>
      <c r="B196" s="73"/>
    </row>
    <row r="197" spans="1:2" x14ac:dyDescent="0.25">
      <c r="A197" s="73"/>
      <c r="B197" s="73"/>
    </row>
    <row r="198" spans="1:2" x14ac:dyDescent="0.25">
      <c r="A198" s="73"/>
      <c r="B198" s="73"/>
    </row>
    <row r="199" spans="1:2" x14ac:dyDescent="0.25">
      <c r="A199" s="73"/>
      <c r="B199" s="73"/>
    </row>
    <row r="200" spans="1:2" x14ac:dyDescent="0.25">
      <c r="A200" s="73"/>
      <c r="B200" s="73"/>
    </row>
    <row r="201" spans="1:2" x14ac:dyDescent="0.25">
      <c r="A201" s="73"/>
      <c r="B201" s="73"/>
    </row>
    <row r="202" spans="1:2" x14ac:dyDescent="0.25">
      <c r="A202" s="73"/>
      <c r="B202" s="73"/>
    </row>
  </sheetData>
  <mergeCells count="18">
    <mergeCell ref="E29:S29"/>
    <mergeCell ref="E30:S30"/>
    <mergeCell ref="S9:S13"/>
    <mergeCell ref="E27:R27"/>
    <mergeCell ref="D9:I13"/>
    <mergeCell ref="E17:E23"/>
    <mergeCell ref="O9:O13"/>
    <mergeCell ref="N9:N13"/>
    <mergeCell ref="M9:M13"/>
    <mergeCell ref="R25:T25"/>
    <mergeCell ref="T9:T13"/>
    <mergeCell ref="L9:L13"/>
    <mergeCell ref="K9:K13"/>
    <mergeCell ref="R9:R13"/>
    <mergeCell ref="J9:J13"/>
    <mergeCell ref="Q9:Q13"/>
    <mergeCell ref="P9:P13"/>
    <mergeCell ref="E28:S28"/>
  </mergeCells>
  <phoneticPr fontId="0" type="noConversion"/>
  <conditionalFormatting sqref="G8">
    <cfRule type="expression" dxfId="43" priority="4" stopIfTrue="1">
      <formula>S8=" "</formula>
    </cfRule>
  </conditionalFormatting>
  <conditionalFormatting sqref="G3">
    <cfRule type="expression" dxfId="42" priority="6" stopIfTrue="1">
      <formula>D1=" ?"</formula>
    </cfRule>
  </conditionalFormatting>
  <conditionalFormatting sqref="C1:E1">
    <cfRule type="cellIs" dxfId="41" priority="7" stopIfTrue="1" operator="equal">
      <formula>"nezadána"</formula>
    </cfRule>
  </conditionalFormatting>
  <conditionalFormatting sqref="B25:B26 A2:A22 B16:B22 A25:A30 A23:B24">
    <cfRule type="cellIs" dxfId="40" priority="8" stopIfTrue="1" operator="equal">
      <formula>"odstr"</formula>
    </cfRule>
  </conditionalFormatting>
  <conditionalFormatting sqref="R1 F1:I1">
    <cfRule type="cellIs" dxfId="39" priority="9" stopIfTrue="1" operator="notEqual">
      <formula>""</formula>
    </cfRule>
  </conditionalFormatting>
  <conditionalFormatting sqref="B1">
    <cfRule type="cellIs" dxfId="38" priority="10" stopIfTrue="1" operator="equal">
      <formula>"FUNKCE"</formula>
    </cfRule>
    <cfRule type="cellIs" dxfId="37" priority="11" stopIfTrue="1" operator="equal">
      <formula>"ZOBAT"</formula>
    </cfRule>
  </conditionalFormatting>
  <conditionalFormatting sqref="B4">
    <cfRule type="expression" dxfId="36" priority="12" stopIfTrue="1">
      <formula>COUNTIF(Datova_oblast,"")-$B$5&gt;0</formula>
    </cfRule>
  </conditionalFormatting>
  <conditionalFormatting sqref="R25">
    <cfRule type="expression" dxfId="35" priority="2" stopIfTrue="1">
      <formula>U27=" 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>
      <formula1>1</formula1>
      <formula2>999</formula2>
    </dataValidation>
    <dataValidation type="list" allowBlank="1" showErrorMessage="1" errorTitle="  Zadané nelze přijmout" error="Do buňky lze vložit pouze malé písmeno (od a do p)." sqref="R1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">
    <pageSetUpPr autoPageBreaks="0"/>
  </sheetPr>
  <dimension ref="A1:T200"/>
  <sheetViews>
    <sheetView topLeftCell="C2" zoomScaleNormal="100" workbookViewId="0">
      <selection activeCell="AD18" sqref="AD18"/>
    </sheetView>
  </sheetViews>
  <sheetFormatPr defaultColWidth="9.1796875" defaultRowHeight="13" x14ac:dyDescent="0.25"/>
  <cols>
    <col min="1" max="1" width="0" style="47" hidden="1" customWidth="1"/>
    <col min="2" max="2" width="12.81640625" style="47" hidden="1" customWidth="1"/>
    <col min="3" max="3" width="1.81640625" style="53" customWidth="1"/>
    <col min="4" max="4" width="1.1796875" style="53" customWidth="1"/>
    <col min="5" max="5" width="2.1796875" style="53" customWidth="1"/>
    <col min="6" max="6" width="1.81640625" style="53" customWidth="1"/>
    <col min="7" max="7" width="13.1796875" style="53" customWidth="1"/>
    <col min="8" max="8" width="20.1796875" style="53" customWidth="1"/>
    <col min="9" max="9" width="1.1796875" style="53" customWidth="1"/>
    <col min="10" max="20" width="9.54296875" style="53" customWidth="1"/>
    <col min="21" max="42" width="1.81640625" style="53" customWidth="1"/>
    <col min="43" max="16384" width="9.1796875" style="53"/>
  </cols>
  <sheetData>
    <row r="1" spans="1:20" s="47" customFormat="1" hidden="1" x14ac:dyDescent="0.25">
      <c r="A1" s="42" t="str">
        <f>IF(KNIHOVNA!C4="","ŠABLONA",IF(KNIHOVNA!C4="T","TISK","ELEKTRO"))</f>
        <v>ŠABLONA</v>
      </c>
      <c r="B1" s="42" t="s">
        <v>223</v>
      </c>
      <c r="C1" s="43" t="str">
        <f>CONCATENATE(D1,F1,IF(G1&lt;&gt;"",".",""),G1,IF(H1&lt;&gt;"",".",""),H1,IF(I1&lt;&gt;"",".",""),I1,"")</f>
        <v>A3</v>
      </c>
      <c r="D1" s="44" t="str">
        <f>IF(KNIHOVNA!J4=""," ?",KNIHOVNA!J4)</f>
        <v>A</v>
      </c>
      <c r="E1" s="44" t="str">
        <f>CONCATENATE(C1,R1)</f>
        <v>A3</v>
      </c>
      <c r="F1" s="45">
        <v>3</v>
      </c>
      <c r="G1" s="46"/>
      <c r="H1" s="46"/>
      <c r="I1" s="46"/>
      <c r="J1" s="48"/>
      <c r="K1" s="48"/>
      <c r="L1" s="48"/>
      <c r="M1" s="48"/>
      <c r="N1" s="48"/>
      <c r="O1" s="48"/>
      <c r="P1" s="48"/>
      <c r="Q1" s="48"/>
      <c r="R1" s="49"/>
      <c r="S1" s="50" t="s">
        <v>49</v>
      </c>
    </row>
    <row r="2" spans="1:20" x14ac:dyDescent="0.25">
      <c r="A2" s="47" t="s">
        <v>50</v>
      </c>
      <c r="B2" s="51"/>
      <c r="C2" s="52"/>
    </row>
    <row r="3" spans="1:20" s="55" customFormat="1" ht="15.5" x14ac:dyDescent="0.25">
      <c r="A3" s="47" t="s">
        <v>50</v>
      </c>
      <c r="B3" s="54" t="s">
        <v>61</v>
      </c>
      <c r="D3" s="56" t="s">
        <v>45</v>
      </c>
      <c r="E3" s="56"/>
      <c r="F3" s="56"/>
      <c r="G3" s="56"/>
      <c r="H3" s="113" t="s">
        <v>322</v>
      </c>
      <c r="I3" s="58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1:20" s="55" customFormat="1" ht="15.65" hidden="1" customHeight="1" x14ac:dyDescent="0.25">
      <c r="A4" s="47" t="s">
        <v>50</v>
      </c>
      <c r="B4" s="59">
        <v>12</v>
      </c>
      <c r="D4" s="60" t="s">
        <v>45</v>
      </c>
      <c r="E4" s="56"/>
      <c r="F4" s="56"/>
      <c r="G4" s="56"/>
      <c r="H4" s="60" t="s">
        <v>222</v>
      </c>
      <c r="I4" s="58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</row>
    <row r="5" spans="1:20" s="55" customFormat="1" ht="15.5" x14ac:dyDescent="0.25">
      <c r="A5" s="47" t="s">
        <v>219</v>
      </c>
      <c r="B5" s="61">
        <v>0</v>
      </c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0" s="55" customFormat="1" ht="21" hidden="1" customHeight="1" x14ac:dyDescent="0.25">
      <c r="A6" s="47" t="str">
        <f>IF(COUNTBLANK(C6:IV6)=254,"odstr","OK")</f>
        <v>odstr</v>
      </c>
      <c r="B6" s="64" t="s">
        <v>53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spans="1:20" s="55" customFormat="1" ht="21" hidden="1" customHeight="1" x14ac:dyDescent="0.25">
      <c r="A7" s="47" t="str">
        <f>IF(COUNTBLANK(C7:IV7)=254,"odstr","OK")</f>
        <v>odstr</v>
      </c>
      <c r="B7" s="64" t="s">
        <v>54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1:20" s="67" customFormat="1" ht="21" customHeight="1" thickBot="1" x14ac:dyDescent="0.3">
      <c r="A8" s="47" t="s">
        <v>50</v>
      </c>
      <c r="B8" s="47"/>
      <c r="D8" s="68"/>
      <c r="E8" s="69"/>
      <c r="F8" s="69"/>
      <c r="G8" s="69"/>
      <c r="H8" s="69"/>
      <c r="I8" s="70"/>
      <c r="J8" s="114"/>
      <c r="K8" s="114"/>
      <c r="L8" s="114"/>
      <c r="M8" s="114"/>
      <c r="N8" s="114"/>
      <c r="O8" s="114"/>
      <c r="P8" s="114"/>
      <c r="Q8" s="114"/>
      <c r="R8" s="115"/>
      <c r="S8" s="115"/>
      <c r="T8" s="115"/>
    </row>
    <row r="9" spans="1:20" ht="9" customHeight="1" x14ac:dyDescent="0.25">
      <c r="A9" s="47" t="s">
        <v>50</v>
      </c>
      <c r="C9" s="72"/>
      <c r="D9" s="435" t="s">
        <v>301</v>
      </c>
      <c r="E9" s="436"/>
      <c r="F9" s="436"/>
      <c r="G9" s="436"/>
      <c r="H9" s="436"/>
      <c r="I9" s="437"/>
      <c r="J9" s="450" t="s">
        <v>26</v>
      </c>
      <c r="K9" s="450" t="s">
        <v>62</v>
      </c>
      <c r="L9" s="450" t="s">
        <v>64</v>
      </c>
      <c r="M9" s="450" t="s">
        <v>225</v>
      </c>
      <c r="N9" s="450" t="s">
        <v>226</v>
      </c>
      <c r="O9" s="450" t="s">
        <v>229</v>
      </c>
      <c r="P9" s="450" t="s">
        <v>232</v>
      </c>
      <c r="Q9" s="453" t="s">
        <v>235</v>
      </c>
      <c r="R9" s="450" t="s">
        <v>244</v>
      </c>
      <c r="S9" s="450" t="s">
        <v>304</v>
      </c>
      <c r="T9" s="453" t="s">
        <v>321</v>
      </c>
    </row>
    <row r="10" spans="1:20" ht="9" customHeight="1" x14ac:dyDescent="0.25">
      <c r="A10" s="47" t="s">
        <v>50</v>
      </c>
      <c r="C10" s="72"/>
      <c r="D10" s="438"/>
      <c r="E10" s="439"/>
      <c r="F10" s="439"/>
      <c r="G10" s="439"/>
      <c r="H10" s="439"/>
      <c r="I10" s="440"/>
      <c r="J10" s="451"/>
      <c r="K10" s="451"/>
      <c r="L10" s="451"/>
      <c r="M10" s="451"/>
      <c r="N10" s="451"/>
      <c r="O10" s="451"/>
      <c r="P10" s="451"/>
      <c r="Q10" s="454"/>
      <c r="R10" s="451"/>
      <c r="S10" s="458"/>
      <c r="T10" s="456"/>
    </row>
    <row r="11" spans="1:20" ht="9" customHeight="1" x14ac:dyDescent="0.25">
      <c r="A11" s="47" t="s">
        <v>50</v>
      </c>
      <c r="C11" s="72"/>
      <c r="D11" s="438"/>
      <c r="E11" s="439"/>
      <c r="F11" s="439"/>
      <c r="G11" s="439"/>
      <c r="H11" s="439"/>
      <c r="I11" s="440"/>
      <c r="J11" s="451"/>
      <c r="K11" s="451"/>
      <c r="L11" s="451"/>
      <c r="M11" s="451"/>
      <c r="N11" s="451"/>
      <c r="O11" s="451"/>
      <c r="P11" s="451"/>
      <c r="Q11" s="454"/>
      <c r="R11" s="451"/>
      <c r="S11" s="458"/>
      <c r="T11" s="456"/>
    </row>
    <row r="12" spans="1:20" ht="9" customHeight="1" x14ac:dyDescent="0.25">
      <c r="A12" s="47" t="s">
        <v>50</v>
      </c>
      <c r="C12" s="72"/>
      <c r="D12" s="438"/>
      <c r="E12" s="439"/>
      <c r="F12" s="439"/>
      <c r="G12" s="439"/>
      <c r="H12" s="439"/>
      <c r="I12" s="440"/>
      <c r="J12" s="451"/>
      <c r="K12" s="451"/>
      <c r="L12" s="451"/>
      <c r="M12" s="451"/>
      <c r="N12" s="451"/>
      <c r="O12" s="451"/>
      <c r="P12" s="451"/>
      <c r="Q12" s="454"/>
      <c r="R12" s="451"/>
      <c r="S12" s="458"/>
      <c r="T12" s="456"/>
    </row>
    <row r="13" spans="1:20" ht="6" customHeight="1" thickBot="1" x14ac:dyDescent="0.3">
      <c r="A13" s="47" t="s">
        <v>50</v>
      </c>
      <c r="C13" s="72"/>
      <c r="D13" s="441"/>
      <c r="E13" s="442"/>
      <c r="F13" s="442"/>
      <c r="G13" s="442"/>
      <c r="H13" s="442"/>
      <c r="I13" s="443"/>
      <c r="J13" s="452"/>
      <c r="K13" s="452"/>
      <c r="L13" s="452"/>
      <c r="M13" s="452"/>
      <c r="N13" s="452"/>
      <c r="O13" s="452"/>
      <c r="P13" s="452"/>
      <c r="Q13" s="455"/>
      <c r="R13" s="452"/>
      <c r="S13" s="459"/>
      <c r="T13" s="457"/>
    </row>
    <row r="14" spans="1:20" ht="14" thickTop="1" thickBot="1" x14ac:dyDescent="0.3">
      <c r="A14" s="73" t="str">
        <f>IF(COUNTBLANK(C14:IV14)=254,"odstr",IF(AND($A$1="TISK",SUM(J14:R14)=0),"odstr","OK"))</f>
        <v>OK</v>
      </c>
      <c r="B14" s="49" t="s">
        <v>57</v>
      </c>
      <c r="C14" s="74"/>
      <c r="D14" s="116"/>
      <c r="E14" s="117" t="s">
        <v>19</v>
      </c>
      <c r="F14" s="117"/>
      <c r="G14" s="117"/>
      <c r="H14" s="118"/>
      <c r="I14" s="119"/>
      <c r="J14" s="120">
        <v>10517.246999999999</v>
      </c>
      <c r="K14" s="120">
        <v>10496.671999999999</v>
      </c>
      <c r="L14" s="120">
        <v>10509.286</v>
      </c>
      <c r="M14" s="120">
        <v>10510.718999999999</v>
      </c>
      <c r="N14" s="120">
        <v>10524.782999999999</v>
      </c>
      <c r="O14" s="120">
        <v>10542.941999999999</v>
      </c>
      <c r="P14" s="120">
        <v>10565.284</v>
      </c>
      <c r="Q14" s="120">
        <v>10588.526</v>
      </c>
      <c r="R14" s="351">
        <v>10626.43</v>
      </c>
      <c r="S14" s="120">
        <v>10669.324000000001</v>
      </c>
      <c r="T14" s="352">
        <v>10700.155000000001</v>
      </c>
    </row>
    <row r="15" spans="1:20" ht="13.5" thickBot="1" x14ac:dyDescent="0.3">
      <c r="A15" s="73" t="s">
        <v>50</v>
      </c>
      <c r="B15" s="49" t="s">
        <v>57</v>
      </c>
      <c r="C15" s="74"/>
      <c r="D15" s="121" t="s">
        <v>20</v>
      </c>
      <c r="E15" s="122"/>
      <c r="F15" s="122"/>
      <c r="G15" s="122"/>
      <c r="H15" s="122"/>
      <c r="I15" s="122"/>
      <c r="J15" s="16"/>
      <c r="K15" s="16"/>
      <c r="L15" s="16"/>
      <c r="M15" s="16"/>
      <c r="N15" s="16"/>
      <c r="O15" s="16"/>
      <c r="P15" s="16"/>
      <c r="Q15" s="21"/>
      <c r="R15" s="20"/>
      <c r="S15" s="355"/>
      <c r="T15" s="354"/>
    </row>
    <row r="16" spans="1:20" x14ac:dyDescent="0.25">
      <c r="A16" s="73" t="str">
        <f>IF(COUNTBLANK(C16:IV16)=254,"odstr",IF(AND($A$1="TISK",SUM(J16:R16)=0),"odstr","OK"))</f>
        <v>OK</v>
      </c>
      <c r="B16" s="49" t="s">
        <v>57</v>
      </c>
      <c r="C16" s="74"/>
      <c r="D16" s="123"/>
      <c r="E16" s="124" t="s">
        <v>21</v>
      </c>
      <c r="F16" s="124"/>
      <c r="G16" s="124"/>
      <c r="H16" s="125"/>
      <c r="I16" s="126"/>
      <c r="J16" s="17">
        <f>('A1'!J14*1000)/'A3'!J14</f>
        <v>379649.73153145495</v>
      </c>
      <c r="K16" s="17">
        <f>('A1'!K14*1000)/'A3'!K14</f>
        <v>387010.56868310267</v>
      </c>
      <c r="L16" s="17">
        <f>('A1'!L14*1000)/'A3'!L14</f>
        <v>389076.09898522124</v>
      </c>
      <c r="M16" s="17">
        <f>('A1'!M14*1000)/'A3'!M14</f>
        <v>394151.05664988287</v>
      </c>
      <c r="N16" s="17">
        <f>('A1'!N14*1000)/'A3'!N14</f>
        <v>412907.89558321534</v>
      </c>
      <c r="O16" s="17">
        <f>('A1'!O14*1000)/'A3'!O14</f>
        <v>438717.95937035413</v>
      </c>
      <c r="P16" s="17">
        <f>('A1'!P14*1000)/'A3'!P14</f>
        <v>451277.31540392101</v>
      </c>
      <c r="Q16" s="17">
        <f>('A1'!Q14*1000)/'A3'!Q14</f>
        <v>482668.03141438193</v>
      </c>
      <c r="R16" s="339">
        <f>('A1'!R14*1000)/'A3'!R14</f>
        <v>509076.42547873553</v>
      </c>
      <c r="S16" s="17">
        <f>('A1'!S14*1000)/'A3'!S14</f>
        <v>538816.2361551678</v>
      </c>
      <c r="T16" s="345">
        <f>('A1'!T14*1000)/'A3'!T14</f>
        <v>528076.46244376828</v>
      </c>
    </row>
    <row r="17" spans="1:20" ht="13.5" thickBot="1" x14ac:dyDescent="0.3">
      <c r="A17" s="73" t="str">
        <f>IF(COUNTBLANK(C17:IV17)=254,"odstr",IF(AND($A$1="TISK",SUM(J17:R17)=0),"odstr","OK"))</f>
        <v>OK</v>
      </c>
      <c r="B17" s="49" t="s">
        <v>57</v>
      </c>
      <c r="C17" s="74"/>
      <c r="D17" s="127"/>
      <c r="E17" s="128" t="s">
        <v>240</v>
      </c>
      <c r="F17" s="128"/>
      <c r="G17" s="128"/>
      <c r="H17" s="129"/>
      <c r="I17" s="130"/>
      <c r="J17" s="19">
        <f>('A1'!J15*1000)/'A3'!J14</f>
        <v>14518.928288933408</v>
      </c>
      <c r="K17" s="19">
        <f>('A1'!K15*1000)/'A3'!K14</f>
        <v>14866.41808408513</v>
      </c>
      <c r="L17" s="19">
        <f>('A1'!L15*1000)/'A3'!L14</f>
        <v>14712.011929514527</v>
      </c>
      <c r="M17" s="19">
        <f>('A1'!M15*1000)/'A3'!M14</f>
        <v>14781.672674521127</v>
      </c>
      <c r="N17" s="19">
        <f>('A1'!N15*1000)/'A3'!N14</f>
        <v>15284.856807935139</v>
      </c>
      <c r="O17" s="19">
        <f>('A1'!O15*1000)/'A3'!O14</f>
        <v>15765.889410102989</v>
      </c>
      <c r="P17" s="19">
        <f>('A1'!P15*1000)/'A3'!P14</f>
        <v>15356.586511317635</v>
      </c>
      <c r="Q17" s="19">
        <f>('A1'!Q15*1000)/'A3'!Q14</f>
        <v>17146.354876943209</v>
      </c>
      <c r="R17" s="340">
        <f>('A1'!R15*1000)/'A3'!R14</f>
        <v>20846.574740153559</v>
      </c>
      <c r="S17" s="19">
        <f>('A1'!S15*1000)/'A3'!S14</f>
        <v>23236.451696533913</v>
      </c>
      <c r="T17" s="346">
        <f>('A1'!T15*1000)/'A3'!T14</f>
        <v>24511.452390084993</v>
      </c>
    </row>
    <row r="18" spans="1:20" ht="13.5" customHeight="1" thickBot="1" x14ac:dyDescent="0.3">
      <c r="A18" s="73" t="s">
        <v>50</v>
      </c>
      <c r="B18" s="49" t="s">
        <v>57</v>
      </c>
      <c r="C18" s="74"/>
      <c r="D18" s="121" t="s">
        <v>231</v>
      </c>
      <c r="E18" s="122"/>
      <c r="F18" s="122"/>
      <c r="G18" s="122"/>
      <c r="H18" s="122"/>
      <c r="I18" s="122"/>
      <c r="J18" s="20"/>
      <c r="K18" s="20"/>
      <c r="L18" s="20"/>
      <c r="M18" s="20"/>
      <c r="N18" s="20"/>
      <c r="O18" s="20"/>
      <c r="P18" s="20"/>
      <c r="Q18" s="21"/>
      <c r="R18" s="20"/>
      <c r="S18" s="355"/>
      <c r="T18" s="354"/>
    </row>
    <row r="19" spans="1:20" x14ac:dyDescent="0.25">
      <c r="A19" s="73" t="str">
        <f>IF(COUNTBLANK(C19:IV19)=254,"odstr",IF(AND($A$1="TISK",SUM(J19:R19)=0),"odstr","OK"))</f>
        <v>OK</v>
      </c>
      <c r="B19" s="49" t="s">
        <v>57</v>
      </c>
      <c r="C19" s="74"/>
      <c r="D19" s="131"/>
      <c r="E19" s="84" t="s">
        <v>21</v>
      </c>
      <c r="F19" s="84"/>
      <c r="G19" s="84"/>
      <c r="H19" s="85"/>
      <c r="I19" s="86"/>
      <c r="J19" s="17">
        <f>('A2'!J14*1000)/'A3'!J14</f>
        <v>404372.075696235</v>
      </c>
      <c r="K19" s="17">
        <f>('A2'!K14*1000)/'A3'!K14</f>
        <v>412297.0594870451</v>
      </c>
      <c r="L19" s="17">
        <f>('A2'!L14*1000)/'A3'!L14</f>
        <v>408569.52603630733</v>
      </c>
      <c r="M19" s="17">
        <f>('A2'!M14*1000)/'A3'!M14</f>
        <v>408326.30003713357</v>
      </c>
      <c r="N19" s="17">
        <f>('A2'!N14*1000)/'A3'!N14</f>
        <v>417005.08219504385</v>
      </c>
      <c r="O19" s="17">
        <f>('A2'!O14*1000)/'A3'!O14</f>
        <v>438717.95937035413</v>
      </c>
      <c r="P19" s="17">
        <f>('A2'!P14*1000)/'A3'!P14</f>
        <v>448898.20283108338</v>
      </c>
      <c r="Q19" s="17">
        <f>('A2'!Q14*1000)/'A3'!Q14</f>
        <v>471064.24444724416</v>
      </c>
      <c r="R19" s="339">
        <f>('A2'!R14*1000)/'A3'!R14</f>
        <v>484397.95867473836</v>
      </c>
      <c r="S19" s="17">
        <f>('A2'!S14*1000)/'A3'!S14</f>
        <v>493612.52877876797</v>
      </c>
      <c r="T19" s="345">
        <f>('A2'!T14*1000)/'A3'!T14</f>
        <v>464846.35035660694</v>
      </c>
    </row>
    <row r="20" spans="1:20" ht="13.5" thickBot="1" x14ac:dyDescent="0.3">
      <c r="A20" s="73" t="str">
        <f>IF(COUNTBLANK(C20:IV20)=254,"odstr",IF(AND($A$1="TISK",SUM(J20:R20)=0),"odstr","OK"))</f>
        <v>OK</v>
      </c>
      <c r="B20" s="49" t="s">
        <v>57</v>
      </c>
      <c r="C20" s="74"/>
      <c r="D20" s="102"/>
      <c r="E20" s="103" t="s">
        <v>240</v>
      </c>
      <c r="F20" s="103"/>
      <c r="G20" s="103"/>
      <c r="H20" s="104"/>
      <c r="I20" s="105"/>
      <c r="J20" s="19">
        <f>('A2'!J16*1000)/'A3'!J14</f>
        <v>15792.350554544846</v>
      </c>
      <c r="K20" s="19">
        <f>('A2'!K16*1000)/'A3'!K14</f>
        <v>15931.347676242849</v>
      </c>
      <c r="L20" s="19">
        <f>('A2'!L16*1000)/'A3'!L14</f>
        <v>15471.914533471996</v>
      </c>
      <c r="M20" s="19">
        <f>('A2'!M16*1000)/'A3'!M14</f>
        <v>15048.570556332279</v>
      </c>
      <c r="N20" s="19">
        <f>('A2'!N16*1000)/'A3'!N14</f>
        <v>15345.996235166878</v>
      </c>
      <c r="O20" s="19">
        <f>('A2'!O16*1000)/'A3'!O14</f>
        <v>15765.889410102989</v>
      </c>
      <c r="P20" s="19">
        <f>('A2'!P16*1000)/'A3'!P14</f>
        <v>15249.837647783152</v>
      </c>
      <c r="Q20" s="19">
        <f>('A2'!Q16*1000)/'A3'!Q14</f>
        <v>16611.86802329374</v>
      </c>
      <c r="R20" s="340">
        <f>('A2'!R16*1000)/'A3'!R14</f>
        <v>19781.336421456075</v>
      </c>
      <c r="S20" s="19">
        <f>('A2'!S16*1000)/'A3'!S14</f>
        <v>21448.53419008572</v>
      </c>
      <c r="T20" s="346">
        <f>('A2'!T16*1000)/'A3'!T14</f>
        <v>21923.866834911172</v>
      </c>
    </row>
    <row r="21" spans="1:20" x14ac:dyDescent="0.25">
      <c r="A21" s="73" t="s">
        <v>50</v>
      </c>
      <c r="B21" s="73" t="s">
        <v>58</v>
      </c>
      <c r="D21" s="107" t="str">
        <f>IF(D22="","","Komentáře:")</f>
        <v/>
      </c>
      <c r="E21" s="108"/>
      <c r="F21" s="108"/>
      <c r="G21" s="108"/>
      <c r="H21" s="108"/>
      <c r="I21" s="107"/>
      <c r="J21" s="107"/>
      <c r="K21" s="107"/>
      <c r="L21" s="107"/>
      <c r="M21" s="107"/>
      <c r="N21" s="309"/>
      <c r="O21" s="107"/>
      <c r="P21" s="427" t="s">
        <v>243</v>
      </c>
      <c r="Q21" s="427"/>
      <c r="R21" s="427"/>
      <c r="S21" s="427"/>
      <c r="T21" s="427"/>
    </row>
    <row r="22" spans="1:20" x14ac:dyDescent="0.25">
      <c r="A22" s="73" t="str">
        <f>IF(COUNTBLANK(D22:E22)=2,"odstr","OK")</f>
        <v>odstr</v>
      </c>
      <c r="B22" s="73"/>
      <c r="D22" s="110"/>
      <c r="E22" s="431"/>
      <c r="F22" s="431"/>
      <c r="G22" s="431"/>
      <c r="H22" s="431"/>
      <c r="I22" s="431"/>
      <c r="J22" s="431"/>
      <c r="K22" s="431"/>
      <c r="L22" s="431"/>
      <c r="M22" s="431"/>
      <c r="N22" s="431"/>
      <c r="O22" s="431"/>
      <c r="P22" s="431"/>
      <c r="Q22" s="431"/>
      <c r="R22" s="431"/>
      <c r="S22" s="319"/>
      <c r="T22" s="319"/>
    </row>
    <row r="23" spans="1:20" x14ac:dyDescent="0.25">
      <c r="A23" s="73" t="str">
        <f>IF(COUNTBLANK(D23:E23)=2,"odstr","OK")</f>
        <v>odstr</v>
      </c>
      <c r="B23" s="73"/>
      <c r="D23" s="110"/>
      <c r="E23" s="431"/>
      <c r="F23" s="431"/>
      <c r="G23" s="431"/>
      <c r="H23" s="431"/>
      <c r="I23" s="431"/>
      <c r="J23" s="431"/>
      <c r="K23" s="431"/>
      <c r="L23" s="431"/>
      <c r="M23" s="431"/>
      <c r="N23" s="431"/>
      <c r="O23" s="431"/>
      <c r="P23" s="431"/>
      <c r="Q23" s="431"/>
      <c r="R23" s="431"/>
      <c r="S23" s="319"/>
      <c r="T23" s="319"/>
    </row>
    <row r="24" spans="1:20" x14ac:dyDescent="0.25">
      <c r="A24" s="73" t="s">
        <v>58</v>
      </c>
      <c r="B24" s="73"/>
    </row>
    <row r="25" spans="1:20" x14ac:dyDescent="0.25">
      <c r="A25" s="73"/>
      <c r="B25" s="73"/>
    </row>
    <row r="26" spans="1:20" x14ac:dyDescent="0.25">
      <c r="A26" s="73"/>
      <c r="B26" s="73"/>
    </row>
    <row r="27" spans="1:20" x14ac:dyDescent="0.25">
      <c r="A27" s="73"/>
      <c r="B27" s="73"/>
    </row>
    <row r="28" spans="1:20" x14ac:dyDescent="0.25">
      <c r="A28" s="73"/>
      <c r="B28" s="73"/>
    </row>
    <row r="29" spans="1:20" x14ac:dyDescent="0.25">
      <c r="A29" s="73"/>
      <c r="B29" s="73"/>
    </row>
    <row r="30" spans="1:20" x14ac:dyDescent="0.25">
      <c r="A30" s="73"/>
      <c r="B30" s="73"/>
    </row>
    <row r="31" spans="1:20" x14ac:dyDescent="0.25">
      <c r="A31" s="73"/>
      <c r="B31" s="73"/>
    </row>
    <row r="32" spans="1:20" x14ac:dyDescent="0.25">
      <c r="A32" s="73"/>
      <c r="B32" s="73"/>
    </row>
    <row r="33" spans="1:2" x14ac:dyDescent="0.25">
      <c r="A33" s="73"/>
      <c r="B33" s="73"/>
    </row>
    <row r="34" spans="1:2" x14ac:dyDescent="0.25">
      <c r="A34" s="73"/>
      <c r="B34" s="73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3"/>
      <c r="B37" s="73"/>
    </row>
    <row r="38" spans="1:2" x14ac:dyDescent="0.25">
      <c r="A38" s="73"/>
      <c r="B38" s="73"/>
    </row>
    <row r="39" spans="1:2" x14ac:dyDescent="0.25">
      <c r="A39" s="73"/>
      <c r="B39" s="73"/>
    </row>
    <row r="40" spans="1:2" x14ac:dyDescent="0.25">
      <c r="A40" s="73"/>
      <c r="B40" s="73"/>
    </row>
    <row r="41" spans="1:2" x14ac:dyDescent="0.25">
      <c r="A41" s="73"/>
      <c r="B41" s="73"/>
    </row>
    <row r="42" spans="1:2" x14ac:dyDescent="0.25">
      <c r="A42" s="73"/>
      <c r="B42" s="73"/>
    </row>
    <row r="43" spans="1:2" x14ac:dyDescent="0.25">
      <c r="A43" s="73"/>
      <c r="B43" s="73"/>
    </row>
    <row r="44" spans="1:2" x14ac:dyDescent="0.25">
      <c r="A44" s="73"/>
      <c r="B44" s="73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3"/>
      <c r="B51" s="73"/>
    </row>
    <row r="52" spans="1:2" x14ac:dyDescent="0.25">
      <c r="A52" s="73"/>
      <c r="B52" s="73"/>
    </row>
    <row r="53" spans="1:2" x14ac:dyDescent="0.25">
      <c r="A53" s="73"/>
      <c r="B53" s="73"/>
    </row>
    <row r="54" spans="1:2" x14ac:dyDescent="0.25">
      <c r="A54" s="73"/>
      <c r="B54" s="73"/>
    </row>
    <row r="55" spans="1:2" x14ac:dyDescent="0.25">
      <c r="A55" s="73"/>
      <c r="B55" s="73"/>
    </row>
    <row r="56" spans="1:2" x14ac:dyDescent="0.25">
      <c r="A56" s="73"/>
      <c r="B56" s="73"/>
    </row>
    <row r="57" spans="1:2" x14ac:dyDescent="0.25">
      <c r="A57" s="73"/>
      <c r="B57" s="73"/>
    </row>
    <row r="58" spans="1:2" x14ac:dyDescent="0.25">
      <c r="A58" s="73"/>
      <c r="B58" s="73"/>
    </row>
    <row r="59" spans="1:2" x14ac:dyDescent="0.25">
      <c r="A59" s="73"/>
      <c r="B59" s="73"/>
    </row>
    <row r="60" spans="1:2" x14ac:dyDescent="0.25">
      <c r="A60" s="73"/>
      <c r="B60" s="73"/>
    </row>
    <row r="61" spans="1:2" x14ac:dyDescent="0.25">
      <c r="A61" s="73"/>
      <c r="B61" s="73"/>
    </row>
    <row r="62" spans="1:2" x14ac:dyDescent="0.25">
      <c r="A62" s="73"/>
      <c r="B62" s="73"/>
    </row>
    <row r="63" spans="1:2" x14ac:dyDescent="0.25">
      <c r="A63" s="73"/>
      <c r="B63" s="73"/>
    </row>
    <row r="64" spans="1:2" x14ac:dyDescent="0.25">
      <c r="A64" s="73"/>
      <c r="B64" s="73"/>
    </row>
    <row r="65" spans="1:2" x14ac:dyDescent="0.25">
      <c r="A65" s="73"/>
      <c r="B65" s="73"/>
    </row>
    <row r="66" spans="1:2" x14ac:dyDescent="0.25">
      <c r="A66" s="73"/>
      <c r="B66" s="73"/>
    </row>
    <row r="67" spans="1:2" x14ac:dyDescent="0.25">
      <c r="A67" s="73"/>
      <c r="B67" s="73"/>
    </row>
    <row r="68" spans="1:2" x14ac:dyDescent="0.25">
      <c r="A68" s="73"/>
      <c r="B68" s="73"/>
    </row>
    <row r="69" spans="1:2" x14ac:dyDescent="0.25">
      <c r="A69" s="73"/>
      <c r="B69" s="73"/>
    </row>
    <row r="70" spans="1:2" x14ac:dyDescent="0.25">
      <c r="A70" s="73"/>
      <c r="B70" s="73"/>
    </row>
    <row r="71" spans="1:2" x14ac:dyDescent="0.25">
      <c r="A71" s="73"/>
      <c r="B71" s="73"/>
    </row>
    <row r="72" spans="1:2" x14ac:dyDescent="0.25">
      <c r="A72" s="73"/>
      <c r="B72" s="73"/>
    </row>
    <row r="73" spans="1:2" x14ac:dyDescent="0.25">
      <c r="A73" s="73"/>
      <c r="B73" s="73"/>
    </row>
    <row r="74" spans="1:2" x14ac:dyDescent="0.25">
      <c r="A74" s="73"/>
      <c r="B74" s="73"/>
    </row>
    <row r="75" spans="1:2" x14ac:dyDescent="0.25">
      <c r="A75" s="73"/>
      <c r="B75" s="73"/>
    </row>
    <row r="76" spans="1:2" x14ac:dyDescent="0.25">
      <c r="A76" s="73"/>
      <c r="B76" s="73"/>
    </row>
    <row r="77" spans="1:2" x14ac:dyDescent="0.25">
      <c r="A77" s="73"/>
      <c r="B77" s="73"/>
    </row>
    <row r="78" spans="1:2" x14ac:dyDescent="0.25">
      <c r="A78" s="73"/>
      <c r="B78" s="73"/>
    </row>
    <row r="79" spans="1:2" x14ac:dyDescent="0.25">
      <c r="A79" s="73"/>
      <c r="B79" s="73"/>
    </row>
    <row r="80" spans="1:2" x14ac:dyDescent="0.25">
      <c r="A80" s="73"/>
      <c r="B80" s="73"/>
    </row>
    <row r="81" spans="1:2" x14ac:dyDescent="0.25">
      <c r="A81" s="73"/>
      <c r="B81" s="73"/>
    </row>
    <row r="82" spans="1:2" x14ac:dyDescent="0.25">
      <c r="A82" s="73"/>
      <c r="B82" s="73"/>
    </row>
    <row r="83" spans="1:2" x14ac:dyDescent="0.25">
      <c r="A83" s="73"/>
      <c r="B83" s="73"/>
    </row>
    <row r="84" spans="1:2" x14ac:dyDescent="0.25">
      <c r="A84" s="73"/>
      <c r="B84" s="73"/>
    </row>
    <row r="85" spans="1:2" x14ac:dyDescent="0.25">
      <c r="A85" s="73"/>
      <c r="B85" s="73"/>
    </row>
    <row r="86" spans="1:2" x14ac:dyDescent="0.25">
      <c r="A86" s="73"/>
      <c r="B86" s="73"/>
    </row>
    <row r="87" spans="1:2" x14ac:dyDescent="0.25">
      <c r="A87" s="73"/>
      <c r="B87" s="73"/>
    </row>
    <row r="88" spans="1:2" x14ac:dyDescent="0.25">
      <c r="A88" s="73"/>
      <c r="B88" s="73"/>
    </row>
    <row r="89" spans="1:2" x14ac:dyDescent="0.25">
      <c r="A89" s="73"/>
      <c r="B89" s="73"/>
    </row>
    <row r="90" spans="1:2" x14ac:dyDescent="0.25">
      <c r="A90" s="73"/>
      <c r="B90" s="73"/>
    </row>
    <row r="91" spans="1:2" x14ac:dyDescent="0.25">
      <c r="A91" s="73"/>
      <c r="B91" s="73"/>
    </row>
    <row r="92" spans="1:2" x14ac:dyDescent="0.25">
      <c r="A92" s="73"/>
      <c r="B92" s="73"/>
    </row>
    <row r="93" spans="1:2" x14ac:dyDescent="0.25">
      <c r="A93" s="73"/>
      <c r="B93" s="73"/>
    </row>
    <row r="94" spans="1:2" x14ac:dyDescent="0.25">
      <c r="A94" s="73"/>
      <c r="B94" s="73"/>
    </row>
    <row r="95" spans="1:2" x14ac:dyDescent="0.25">
      <c r="A95" s="73"/>
      <c r="B95" s="73"/>
    </row>
    <row r="96" spans="1:2" x14ac:dyDescent="0.25">
      <c r="A96" s="73"/>
      <c r="B96" s="73"/>
    </row>
    <row r="97" spans="1:2" x14ac:dyDescent="0.25">
      <c r="A97" s="73"/>
      <c r="B97" s="73"/>
    </row>
    <row r="98" spans="1:2" x14ac:dyDescent="0.25">
      <c r="A98" s="73"/>
      <c r="B98" s="73"/>
    </row>
    <row r="99" spans="1:2" x14ac:dyDescent="0.25">
      <c r="A99" s="73"/>
      <c r="B99" s="73"/>
    </row>
    <row r="100" spans="1:2" x14ac:dyDescent="0.25">
      <c r="A100" s="73"/>
      <c r="B100" s="73"/>
    </row>
    <row r="101" spans="1:2" x14ac:dyDescent="0.25">
      <c r="A101" s="73"/>
      <c r="B101" s="73"/>
    </row>
    <row r="102" spans="1:2" x14ac:dyDescent="0.25">
      <c r="A102" s="73"/>
      <c r="B102" s="73"/>
    </row>
    <row r="103" spans="1:2" x14ac:dyDescent="0.25">
      <c r="A103" s="73"/>
      <c r="B103" s="73"/>
    </row>
    <row r="104" spans="1:2" x14ac:dyDescent="0.25">
      <c r="A104" s="73"/>
      <c r="B104" s="73"/>
    </row>
    <row r="105" spans="1:2" x14ac:dyDescent="0.25">
      <c r="A105" s="73"/>
      <c r="B105" s="73"/>
    </row>
    <row r="106" spans="1:2" x14ac:dyDescent="0.25">
      <c r="A106" s="73"/>
      <c r="B106" s="73"/>
    </row>
    <row r="107" spans="1:2" x14ac:dyDescent="0.25">
      <c r="A107" s="73"/>
      <c r="B107" s="73"/>
    </row>
    <row r="108" spans="1:2" x14ac:dyDescent="0.25">
      <c r="A108" s="73"/>
      <c r="B108" s="73"/>
    </row>
    <row r="109" spans="1:2" x14ac:dyDescent="0.25">
      <c r="A109" s="73"/>
      <c r="B109" s="73"/>
    </row>
    <row r="110" spans="1:2" x14ac:dyDescent="0.25">
      <c r="A110" s="73"/>
      <c r="B110" s="73"/>
    </row>
    <row r="111" spans="1:2" x14ac:dyDescent="0.25">
      <c r="A111" s="73"/>
      <c r="B111" s="73"/>
    </row>
    <row r="112" spans="1:2" x14ac:dyDescent="0.25">
      <c r="A112" s="73"/>
      <c r="B112" s="73"/>
    </row>
    <row r="113" spans="1:2" x14ac:dyDescent="0.25">
      <c r="A113" s="73"/>
      <c r="B113" s="73"/>
    </row>
    <row r="114" spans="1:2" x14ac:dyDescent="0.25">
      <c r="A114" s="73"/>
      <c r="B114" s="73"/>
    </row>
    <row r="115" spans="1:2" x14ac:dyDescent="0.25">
      <c r="A115" s="73"/>
      <c r="B115" s="73"/>
    </row>
    <row r="116" spans="1:2" x14ac:dyDescent="0.25">
      <c r="A116" s="73"/>
      <c r="B116" s="73"/>
    </row>
    <row r="117" spans="1:2" x14ac:dyDescent="0.25">
      <c r="A117" s="73"/>
      <c r="B117" s="73"/>
    </row>
    <row r="118" spans="1:2" x14ac:dyDescent="0.25">
      <c r="A118" s="73"/>
      <c r="B118" s="73"/>
    </row>
    <row r="119" spans="1:2" x14ac:dyDescent="0.25">
      <c r="A119" s="73"/>
      <c r="B119" s="73"/>
    </row>
    <row r="120" spans="1:2" x14ac:dyDescent="0.25">
      <c r="A120" s="73"/>
      <c r="B120" s="73"/>
    </row>
    <row r="121" spans="1:2" x14ac:dyDescent="0.25">
      <c r="A121" s="73"/>
      <c r="B121" s="73"/>
    </row>
    <row r="122" spans="1:2" x14ac:dyDescent="0.25">
      <c r="A122" s="73"/>
      <c r="B122" s="73"/>
    </row>
    <row r="123" spans="1:2" x14ac:dyDescent="0.25">
      <c r="A123" s="73"/>
      <c r="B123" s="73"/>
    </row>
    <row r="124" spans="1:2" x14ac:dyDescent="0.25">
      <c r="A124" s="73"/>
      <c r="B124" s="73"/>
    </row>
    <row r="125" spans="1:2" x14ac:dyDescent="0.25">
      <c r="A125" s="73"/>
      <c r="B125" s="73"/>
    </row>
    <row r="126" spans="1:2" x14ac:dyDescent="0.25">
      <c r="A126" s="73"/>
      <c r="B126" s="73"/>
    </row>
    <row r="127" spans="1:2" x14ac:dyDescent="0.25">
      <c r="A127" s="73"/>
      <c r="B127" s="73"/>
    </row>
    <row r="128" spans="1:2" x14ac:dyDescent="0.25">
      <c r="A128" s="73"/>
      <c r="B128" s="73"/>
    </row>
    <row r="129" spans="1:2" x14ac:dyDescent="0.25">
      <c r="A129" s="73"/>
      <c r="B129" s="73"/>
    </row>
    <row r="130" spans="1:2" x14ac:dyDescent="0.25">
      <c r="A130" s="73"/>
      <c r="B130" s="73"/>
    </row>
    <row r="131" spans="1:2" x14ac:dyDescent="0.25">
      <c r="A131" s="73"/>
      <c r="B131" s="73"/>
    </row>
    <row r="132" spans="1:2" x14ac:dyDescent="0.25">
      <c r="A132" s="73"/>
      <c r="B132" s="73"/>
    </row>
    <row r="133" spans="1:2" x14ac:dyDescent="0.25">
      <c r="A133" s="73"/>
      <c r="B133" s="73"/>
    </row>
    <row r="134" spans="1:2" x14ac:dyDescent="0.25">
      <c r="A134" s="73"/>
      <c r="B134" s="73"/>
    </row>
    <row r="135" spans="1:2" x14ac:dyDescent="0.25">
      <c r="A135" s="73"/>
      <c r="B135" s="73"/>
    </row>
    <row r="136" spans="1:2" x14ac:dyDescent="0.25">
      <c r="A136" s="73"/>
      <c r="B136" s="73"/>
    </row>
    <row r="137" spans="1:2" x14ac:dyDescent="0.25">
      <c r="A137" s="73"/>
      <c r="B137" s="73"/>
    </row>
    <row r="138" spans="1:2" x14ac:dyDescent="0.25">
      <c r="A138" s="73"/>
      <c r="B138" s="73"/>
    </row>
    <row r="139" spans="1:2" x14ac:dyDescent="0.25">
      <c r="A139" s="73"/>
      <c r="B139" s="73"/>
    </row>
    <row r="140" spans="1:2" x14ac:dyDescent="0.25">
      <c r="A140" s="73"/>
      <c r="B140" s="73"/>
    </row>
    <row r="141" spans="1:2" x14ac:dyDescent="0.25">
      <c r="A141" s="73"/>
      <c r="B141" s="73"/>
    </row>
    <row r="142" spans="1:2" x14ac:dyDescent="0.25">
      <c r="A142" s="73"/>
      <c r="B142" s="73"/>
    </row>
    <row r="143" spans="1:2" x14ac:dyDescent="0.25">
      <c r="A143" s="73"/>
      <c r="B143" s="73"/>
    </row>
    <row r="144" spans="1:2" x14ac:dyDescent="0.25">
      <c r="A144" s="73"/>
      <c r="B144" s="73"/>
    </row>
    <row r="145" spans="1:2" x14ac:dyDescent="0.25">
      <c r="A145" s="73"/>
      <c r="B145" s="73"/>
    </row>
    <row r="146" spans="1:2" x14ac:dyDescent="0.25">
      <c r="A146" s="73"/>
      <c r="B146" s="73"/>
    </row>
    <row r="147" spans="1:2" x14ac:dyDescent="0.25">
      <c r="A147" s="73"/>
      <c r="B147" s="73"/>
    </row>
    <row r="148" spans="1:2" x14ac:dyDescent="0.25">
      <c r="A148" s="73"/>
      <c r="B148" s="73"/>
    </row>
    <row r="149" spans="1:2" x14ac:dyDescent="0.25">
      <c r="A149" s="73"/>
      <c r="B149" s="73"/>
    </row>
    <row r="150" spans="1:2" x14ac:dyDescent="0.25">
      <c r="A150" s="73"/>
      <c r="B150" s="73"/>
    </row>
    <row r="151" spans="1:2" x14ac:dyDescent="0.25">
      <c r="A151" s="73"/>
      <c r="B151" s="73"/>
    </row>
    <row r="152" spans="1:2" x14ac:dyDescent="0.25">
      <c r="A152" s="73"/>
      <c r="B152" s="73"/>
    </row>
    <row r="153" spans="1:2" x14ac:dyDescent="0.25">
      <c r="A153" s="73"/>
      <c r="B153" s="73"/>
    </row>
    <row r="154" spans="1:2" x14ac:dyDescent="0.25">
      <c r="A154" s="73"/>
      <c r="B154" s="73"/>
    </row>
    <row r="155" spans="1:2" x14ac:dyDescent="0.25">
      <c r="A155" s="73"/>
      <c r="B155" s="73"/>
    </row>
    <row r="156" spans="1:2" x14ac:dyDescent="0.25">
      <c r="A156" s="73"/>
      <c r="B156" s="73"/>
    </row>
    <row r="157" spans="1:2" x14ac:dyDescent="0.25">
      <c r="A157" s="73"/>
      <c r="B157" s="73"/>
    </row>
    <row r="158" spans="1:2" x14ac:dyDescent="0.25">
      <c r="A158" s="73"/>
      <c r="B158" s="73"/>
    </row>
    <row r="159" spans="1:2" x14ac:dyDescent="0.25">
      <c r="A159" s="73"/>
      <c r="B159" s="73"/>
    </row>
    <row r="160" spans="1:2" x14ac:dyDescent="0.25">
      <c r="A160" s="73"/>
      <c r="B160" s="73"/>
    </row>
    <row r="161" spans="1:2" x14ac:dyDescent="0.25">
      <c r="A161" s="73"/>
      <c r="B161" s="73"/>
    </row>
    <row r="162" spans="1:2" x14ac:dyDescent="0.25">
      <c r="A162" s="73"/>
      <c r="B162" s="73"/>
    </row>
    <row r="163" spans="1:2" x14ac:dyDescent="0.25">
      <c r="A163" s="73"/>
      <c r="B163" s="73"/>
    </row>
    <row r="164" spans="1:2" x14ac:dyDescent="0.25">
      <c r="A164" s="73"/>
      <c r="B164" s="73"/>
    </row>
    <row r="165" spans="1:2" x14ac:dyDescent="0.25">
      <c r="A165" s="73"/>
      <c r="B165" s="73"/>
    </row>
    <row r="166" spans="1:2" x14ac:dyDescent="0.25">
      <c r="A166" s="73"/>
      <c r="B166" s="73"/>
    </row>
    <row r="167" spans="1:2" x14ac:dyDescent="0.25">
      <c r="A167" s="73"/>
      <c r="B167" s="73"/>
    </row>
    <row r="168" spans="1:2" x14ac:dyDescent="0.25">
      <c r="A168" s="73"/>
      <c r="B168" s="73"/>
    </row>
    <row r="169" spans="1:2" x14ac:dyDescent="0.25">
      <c r="A169" s="73"/>
      <c r="B169" s="73"/>
    </row>
    <row r="170" spans="1:2" x14ac:dyDescent="0.25">
      <c r="A170" s="73"/>
      <c r="B170" s="73"/>
    </row>
    <row r="171" spans="1:2" x14ac:dyDescent="0.25">
      <c r="A171" s="73"/>
      <c r="B171" s="73"/>
    </row>
    <row r="172" spans="1:2" x14ac:dyDescent="0.25">
      <c r="A172" s="73"/>
      <c r="B172" s="73"/>
    </row>
    <row r="173" spans="1:2" x14ac:dyDescent="0.25">
      <c r="A173" s="73"/>
      <c r="B173" s="73"/>
    </row>
    <row r="174" spans="1:2" x14ac:dyDescent="0.25">
      <c r="A174" s="73"/>
      <c r="B174" s="73"/>
    </row>
    <row r="175" spans="1:2" x14ac:dyDescent="0.25">
      <c r="A175" s="73"/>
      <c r="B175" s="73"/>
    </row>
    <row r="176" spans="1:2" x14ac:dyDescent="0.25">
      <c r="A176" s="73"/>
      <c r="B176" s="73"/>
    </row>
    <row r="177" spans="1:2" x14ac:dyDescent="0.25">
      <c r="A177" s="73"/>
      <c r="B177" s="73"/>
    </row>
    <row r="178" spans="1:2" x14ac:dyDescent="0.25">
      <c r="A178" s="73"/>
      <c r="B178" s="73"/>
    </row>
    <row r="179" spans="1:2" x14ac:dyDescent="0.25">
      <c r="A179" s="73"/>
      <c r="B179" s="73"/>
    </row>
    <row r="180" spans="1:2" x14ac:dyDescent="0.25">
      <c r="A180" s="73"/>
      <c r="B180" s="73"/>
    </row>
    <row r="181" spans="1:2" x14ac:dyDescent="0.25">
      <c r="A181" s="73"/>
      <c r="B181" s="73"/>
    </row>
    <row r="182" spans="1:2" x14ac:dyDescent="0.25">
      <c r="A182" s="73"/>
      <c r="B182" s="73"/>
    </row>
    <row r="183" spans="1:2" x14ac:dyDescent="0.25">
      <c r="A183" s="73"/>
      <c r="B183" s="73"/>
    </row>
    <row r="184" spans="1:2" x14ac:dyDescent="0.25">
      <c r="A184" s="73"/>
      <c r="B184" s="73"/>
    </row>
    <row r="185" spans="1:2" x14ac:dyDescent="0.25">
      <c r="A185" s="73"/>
      <c r="B185" s="73"/>
    </row>
    <row r="186" spans="1:2" x14ac:dyDescent="0.25">
      <c r="A186" s="73"/>
      <c r="B186" s="73"/>
    </row>
    <row r="187" spans="1:2" x14ac:dyDescent="0.25">
      <c r="A187" s="73"/>
      <c r="B187" s="73"/>
    </row>
    <row r="188" spans="1:2" x14ac:dyDescent="0.25">
      <c r="A188" s="73"/>
      <c r="B188" s="73"/>
    </row>
    <row r="189" spans="1:2" x14ac:dyDescent="0.25">
      <c r="A189" s="73"/>
      <c r="B189" s="73"/>
    </row>
    <row r="190" spans="1:2" x14ac:dyDescent="0.25">
      <c r="A190" s="73"/>
      <c r="B190" s="73"/>
    </row>
    <row r="191" spans="1:2" x14ac:dyDescent="0.25">
      <c r="A191" s="73"/>
      <c r="B191" s="73"/>
    </row>
    <row r="192" spans="1:2" x14ac:dyDescent="0.25">
      <c r="A192" s="73"/>
      <c r="B192" s="73"/>
    </row>
    <row r="193" spans="1:2" x14ac:dyDescent="0.25">
      <c r="A193" s="73"/>
      <c r="B193" s="73"/>
    </row>
    <row r="194" spans="1:2" x14ac:dyDescent="0.25">
      <c r="A194" s="73"/>
      <c r="B194" s="73"/>
    </row>
    <row r="195" spans="1:2" x14ac:dyDescent="0.25">
      <c r="A195" s="73"/>
      <c r="B195" s="73"/>
    </row>
    <row r="196" spans="1:2" x14ac:dyDescent="0.25">
      <c r="A196" s="73"/>
      <c r="B196" s="73"/>
    </row>
    <row r="197" spans="1:2" x14ac:dyDescent="0.25">
      <c r="A197" s="73"/>
      <c r="B197" s="73"/>
    </row>
    <row r="198" spans="1:2" x14ac:dyDescent="0.25">
      <c r="A198" s="73"/>
      <c r="B198" s="73"/>
    </row>
    <row r="199" spans="1:2" x14ac:dyDescent="0.25">
      <c r="A199" s="73"/>
      <c r="B199" s="73"/>
    </row>
    <row r="200" spans="1:2" x14ac:dyDescent="0.25">
      <c r="A200" s="73"/>
      <c r="B200" s="73"/>
    </row>
  </sheetData>
  <mergeCells count="15">
    <mergeCell ref="E23:R23"/>
    <mergeCell ref="E22:R22"/>
    <mergeCell ref="D9:I13"/>
    <mergeCell ref="M9:M13"/>
    <mergeCell ref="L9:L13"/>
    <mergeCell ref="K9:K13"/>
    <mergeCell ref="R9:R13"/>
    <mergeCell ref="Q9:Q13"/>
    <mergeCell ref="J9:J13"/>
    <mergeCell ref="N9:N13"/>
    <mergeCell ref="P21:T21"/>
    <mergeCell ref="O9:O13"/>
    <mergeCell ref="P9:P13"/>
    <mergeCell ref="T9:T13"/>
    <mergeCell ref="S9:S13"/>
  </mergeCells>
  <phoneticPr fontId="0" type="noConversion"/>
  <conditionalFormatting sqref="C1:E1">
    <cfRule type="cellIs" dxfId="34" priority="2" stopIfTrue="1" operator="equal">
      <formula>"nezadána"</formula>
    </cfRule>
  </conditionalFormatting>
  <conditionalFormatting sqref="B14:B20 A2:A23">
    <cfRule type="cellIs" dxfId="33" priority="3" stopIfTrue="1" operator="equal">
      <formula>"odstr"</formula>
    </cfRule>
  </conditionalFormatting>
  <conditionalFormatting sqref="B1">
    <cfRule type="cellIs" dxfId="32" priority="4" stopIfTrue="1" operator="equal">
      <formula>"FUNKCE"</formula>
    </cfRule>
  </conditionalFormatting>
  <conditionalFormatting sqref="G8">
    <cfRule type="expression" dxfId="31" priority="5" stopIfTrue="1">
      <formula>S8=" "</formula>
    </cfRule>
  </conditionalFormatting>
  <conditionalFormatting sqref="R1 F1:I1">
    <cfRule type="cellIs" dxfId="30" priority="7" stopIfTrue="1" operator="notEqual">
      <formula>""</formula>
    </cfRule>
  </conditionalFormatting>
  <conditionalFormatting sqref="G3">
    <cfRule type="expression" dxfId="29" priority="8" stopIfTrue="1">
      <formula>D1=" ?"</formula>
    </cfRule>
  </conditionalFormatting>
  <conditionalFormatting sqref="B4">
    <cfRule type="expression" dxfId="28" priority="9" stopIfTrue="1">
      <formula>COUNTIF(Datova_oblast,"")-$B$5&gt;0</formula>
    </cfRule>
  </conditionalFormatting>
  <conditionalFormatting sqref="P21">
    <cfRule type="expression" dxfId="27" priority="1" stopIfTrue="1">
      <formula>S22=" "</formula>
    </cfRule>
  </conditionalFormatting>
  <dataValidations count="2">
    <dataValidation type="whole" allowBlank="1" showErrorMessage="1" errorTitle="  Zadané nelze přijmout" error="Do buňky lze vložit pouze celé číslo (od 1 do 999)." sqref="F1:I1">
      <formula1>1</formula1>
      <formula2>999</formula2>
    </dataValidation>
    <dataValidation type="list" allowBlank="1" showErrorMessage="1" errorTitle="  Zadané nelze přijmout" error="Do buňky lze vložit pouze malé písmeno (od a do p)." sqref="R1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">
    <pageSetUpPr autoPageBreaks="0"/>
  </sheetPr>
  <dimension ref="A1:T200"/>
  <sheetViews>
    <sheetView topLeftCell="C2" zoomScaleNormal="100" workbookViewId="0">
      <selection activeCell="AA19" sqref="AA19"/>
    </sheetView>
  </sheetViews>
  <sheetFormatPr defaultColWidth="9.1796875" defaultRowHeight="13" x14ac:dyDescent="0.25"/>
  <cols>
    <col min="1" max="1" width="0" style="47" hidden="1" customWidth="1"/>
    <col min="2" max="2" width="12.81640625" style="47" hidden="1" customWidth="1"/>
    <col min="3" max="3" width="1.81640625" style="53" customWidth="1"/>
    <col min="4" max="4" width="1.1796875" style="53" customWidth="1"/>
    <col min="5" max="5" width="2.1796875" style="53" customWidth="1"/>
    <col min="6" max="6" width="1.81640625" style="53" customWidth="1"/>
    <col min="7" max="7" width="13.1796875" style="53" customWidth="1"/>
    <col min="8" max="8" width="34" style="53" customWidth="1"/>
    <col min="9" max="9" width="1.1796875" style="53" customWidth="1"/>
    <col min="10" max="20" width="10.81640625" style="53" customWidth="1"/>
    <col min="21" max="42" width="1.81640625" style="53" customWidth="1"/>
    <col min="43" max="16384" width="9.1796875" style="53"/>
  </cols>
  <sheetData>
    <row r="1" spans="1:20" s="47" customFormat="1" hidden="1" x14ac:dyDescent="0.25">
      <c r="A1" s="42" t="str">
        <f>IF(KNIHOVNA!C4="","ŠABLONA",IF(KNIHOVNA!C4="T","TISK","ELEKTRO"))</f>
        <v>ŠABLONA</v>
      </c>
      <c r="B1" s="42" t="s">
        <v>223</v>
      </c>
      <c r="C1" s="43" t="str">
        <f>CONCATENATE(D1,F1,IF(G1&lt;&gt;"",".",""),G1,IF(H1&lt;&gt;"",".",""),H1,IF(I1&lt;&gt;"",".",""),I1,"")</f>
        <v>A4</v>
      </c>
      <c r="D1" s="44" t="str">
        <f>IF(KNIHOVNA!J4=""," ?",KNIHOVNA!J4)</f>
        <v>A</v>
      </c>
      <c r="E1" s="44" t="str">
        <f>CONCATENATE(C1,R1)</f>
        <v>A4</v>
      </c>
      <c r="F1" s="45">
        <v>4</v>
      </c>
      <c r="G1" s="46"/>
      <c r="H1" s="46"/>
      <c r="I1" s="46"/>
      <c r="J1" s="48"/>
      <c r="K1" s="48"/>
      <c r="L1" s="48"/>
      <c r="M1" s="48"/>
      <c r="N1" s="48"/>
      <c r="O1" s="48"/>
      <c r="P1" s="48"/>
      <c r="Q1" s="48"/>
      <c r="R1" s="49"/>
      <c r="S1" s="50" t="s">
        <v>49</v>
      </c>
    </row>
    <row r="2" spans="1:20" x14ac:dyDescent="0.25">
      <c r="A2" s="47" t="s">
        <v>50</v>
      </c>
      <c r="B2" s="51"/>
      <c r="C2" s="52"/>
    </row>
    <row r="3" spans="1:20" s="55" customFormat="1" ht="15.5" x14ac:dyDescent="0.25">
      <c r="A3" s="47" t="s">
        <v>50</v>
      </c>
      <c r="B3" s="54" t="s">
        <v>61</v>
      </c>
      <c r="D3" s="56" t="s">
        <v>46</v>
      </c>
      <c r="E3" s="56"/>
      <c r="F3" s="56"/>
      <c r="G3" s="56"/>
      <c r="H3" s="113" t="s">
        <v>323</v>
      </c>
      <c r="I3" s="58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1:20" s="55" customFormat="1" ht="15.65" hidden="1" customHeight="1" x14ac:dyDescent="0.25">
      <c r="A4" s="47" t="s">
        <v>50</v>
      </c>
      <c r="B4" s="59">
        <v>12</v>
      </c>
      <c r="D4" s="60" t="s">
        <v>46</v>
      </c>
      <c r="E4" s="56"/>
      <c r="F4" s="56"/>
      <c r="G4" s="56"/>
      <c r="H4" s="60" t="s">
        <v>22</v>
      </c>
      <c r="I4" s="58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</row>
    <row r="5" spans="1:20" s="55" customFormat="1" ht="15.5" x14ac:dyDescent="0.25">
      <c r="A5" s="47" t="s">
        <v>57</v>
      </c>
      <c r="B5" s="61">
        <v>0</v>
      </c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0" s="55" customFormat="1" ht="21" hidden="1" customHeight="1" x14ac:dyDescent="0.25">
      <c r="A6" s="47" t="str">
        <f>IF(COUNTBLANK(C6:IV6)=254,"odstr","OK")</f>
        <v>odstr</v>
      </c>
      <c r="B6" s="64" t="s">
        <v>53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132"/>
      <c r="S6" s="132"/>
      <c r="T6" s="132"/>
    </row>
    <row r="7" spans="1:20" s="55" customFormat="1" ht="21" hidden="1" customHeight="1" x14ac:dyDescent="0.25">
      <c r="A7" s="47" t="str">
        <f>IF(COUNTBLANK(C7:IV7)=254,"odstr","OK")</f>
        <v>odstr</v>
      </c>
      <c r="B7" s="64" t="s">
        <v>54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1:20" s="67" customFormat="1" ht="21" customHeight="1" thickBot="1" x14ac:dyDescent="0.3">
      <c r="A8" s="47" t="s">
        <v>50</v>
      </c>
      <c r="B8" s="47"/>
      <c r="D8" s="68"/>
      <c r="E8" s="69"/>
      <c r="F8" s="69"/>
      <c r="G8" s="69"/>
      <c r="H8" s="69"/>
      <c r="I8" s="70"/>
      <c r="J8" s="70"/>
      <c r="K8" s="70"/>
      <c r="L8" s="70"/>
      <c r="M8" s="70"/>
      <c r="N8" s="70"/>
      <c r="O8" s="70"/>
      <c r="P8" s="70"/>
      <c r="Q8" s="70"/>
      <c r="R8" s="115"/>
      <c r="S8" s="115"/>
      <c r="T8" s="115"/>
    </row>
    <row r="9" spans="1:20" ht="9" customHeight="1" x14ac:dyDescent="0.25">
      <c r="A9" s="47" t="s">
        <v>50</v>
      </c>
      <c r="C9" s="72"/>
      <c r="D9" s="435" t="s">
        <v>311</v>
      </c>
      <c r="E9" s="436"/>
      <c r="F9" s="436"/>
      <c r="G9" s="436"/>
      <c r="H9" s="436"/>
      <c r="I9" s="437"/>
      <c r="J9" s="460" t="s">
        <v>23</v>
      </c>
      <c r="K9" s="460" t="s">
        <v>55</v>
      </c>
      <c r="L9" s="460" t="s">
        <v>56</v>
      </c>
      <c r="M9" s="460" t="s">
        <v>224</v>
      </c>
      <c r="N9" s="460" t="s">
        <v>227</v>
      </c>
      <c r="O9" s="460" t="s">
        <v>228</v>
      </c>
      <c r="P9" s="460" t="s">
        <v>230</v>
      </c>
      <c r="Q9" s="428" t="s">
        <v>234</v>
      </c>
      <c r="R9" s="422" t="s">
        <v>236</v>
      </c>
      <c r="S9" s="422" t="s">
        <v>303</v>
      </c>
      <c r="T9" s="428" t="s">
        <v>318</v>
      </c>
    </row>
    <row r="10" spans="1:20" ht="9" customHeight="1" x14ac:dyDescent="0.25">
      <c r="A10" s="47" t="s">
        <v>50</v>
      </c>
      <c r="C10" s="72"/>
      <c r="D10" s="438"/>
      <c r="E10" s="439"/>
      <c r="F10" s="439"/>
      <c r="G10" s="439"/>
      <c r="H10" s="439"/>
      <c r="I10" s="440"/>
      <c r="J10" s="461"/>
      <c r="K10" s="461"/>
      <c r="L10" s="461"/>
      <c r="M10" s="461"/>
      <c r="N10" s="461"/>
      <c r="O10" s="461"/>
      <c r="P10" s="461"/>
      <c r="Q10" s="429"/>
      <c r="R10" s="423"/>
      <c r="S10" s="423"/>
      <c r="T10" s="429"/>
    </row>
    <row r="11" spans="1:20" ht="9" customHeight="1" x14ac:dyDescent="0.25">
      <c r="A11" s="47" t="s">
        <v>50</v>
      </c>
      <c r="C11" s="72"/>
      <c r="D11" s="438"/>
      <c r="E11" s="439"/>
      <c r="F11" s="439"/>
      <c r="G11" s="439"/>
      <c r="H11" s="439"/>
      <c r="I11" s="440"/>
      <c r="J11" s="461"/>
      <c r="K11" s="461"/>
      <c r="L11" s="461"/>
      <c r="M11" s="461"/>
      <c r="N11" s="461"/>
      <c r="O11" s="461"/>
      <c r="P11" s="461"/>
      <c r="Q11" s="429"/>
      <c r="R11" s="423"/>
      <c r="S11" s="423"/>
      <c r="T11" s="429"/>
    </row>
    <row r="12" spans="1:20" ht="9" customHeight="1" x14ac:dyDescent="0.25">
      <c r="A12" s="47" t="s">
        <v>50</v>
      </c>
      <c r="C12" s="72"/>
      <c r="D12" s="438"/>
      <c r="E12" s="439"/>
      <c r="F12" s="439"/>
      <c r="G12" s="439"/>
      <c r="H12" s="439"/>
      <c r="I12" s="440"/>
      <c r="J12" s="461"/>
      <c r="K12" s="461"/>
      <c r="L12" s="461"/>
      <c r="M12" s="461"/>
      <c r="N12" s="461"/>
      <c r="O12" s="461"/>
      <c r="P12" s="461"/>
      <c r="Q12" s="429"/>
      <c r="R12" s="423"/>
      <c r="S12" s="423"/>
      <c r="T12" s="429"/>
    </row>
    <row r="13" spans="1:20" ht="6" customHeight="1" thickBot="1" x14ac:dyDescent="0.3">
      <c r="A13" s="47" t="s">
        <v>50</v>
      </c>
      <c r="C13" s="72"/>
      <c r="D13" s="441"/>
      <c r="E13" s="442"/>
      <c r="F13" s="442"/>
      <c r="G13" s="442"/>
      <c r="H13" s="442"/>
      <c r="I13" s="443"/>
      <c r="J13" s="462"/>
      <c r="K13" s="462"/>
      <c r="L13" s="462"/>
      <c r="M13" s="462"/>
      <c r="N13" s="462"/>
      <c r="O13" s="462"/>
      <c r="P13" s="462"/>
      <c r="Q13" s="430"/>
      <c r="R13" s="424"/>
      <c r="S13" s="424"/>
      <c r="T13" s="430"/>
    </row>
    <row r="14" spans="1:20" ht="14" thickTop="1" thickBot="1" x14ac:dyDescent="0.3">
      <c r="A14" s="73" t="str">
        <f>IF(COUNTBLANK(C14:IV14)=254,"odstr",IF(AND($A$1="TISK",SUM(J14:R14)=0),"odstr","OK"))</f>
        <v>OK</v>
      </c>
      <c r="B14" s="49" t="s">
        <v>57</v>
      </c>
      <c r="C14" s="74"/>
      <c r="D14" s="116"/>
      <c r="E14" s="117" t="s">
        <v>24</v>
      </c>
      <c r="F14" s="117"/>
      <c r="G14" s="117"/>
      <c r="H14" s="118"/>
      <c r="I14" s="119"/>
      <c r="J14" s="133">
        <v>5268.889598577578</v>
      </c>
      <c r="K14" s="133">
        <v>5222.9704184524653</v>
      </c>
      <c r="L14" s="133">
        <v>5256.9476392450106</v>
      </c>
      <c r="M14" s="133">
        <v>5306.0224044874039</v>
      </c>
      <c r="N14" s="133">
        <v>5297.8852429375174</v>
      </c>
      <c r="O14" s="133">
        <v>5310.1745554425024</v>
      </c>
      <c r="P14" s="133">
        <v>5350.0227124750008</v>
      </c>
      <c r="Q14" s="134">
        <v>5377.140073775</v>
      </c>
      <c r="R14" s="133">
        <v>5415.4110273750002</v>
      </c>
      <c r="S14" s="133">
        <v>5412.2</v>
      </c>
      <c r="T14" s="134">
        <v>5387.2</v>
      </c>
    </row>
    <row r="15" spans="1:20" ht="13.5" thickBot="1" x14ac:dyDescent="0.3">
      <c r="A15" s="73" t="s">
        <v>50</v>
      </c>
      <c r="B15" s="49" t="s">
        <v>57</v>
      </c>
      <c r="C15" s="74"/>
      <c r="D15" s="121" t="s">
        <v>20</v>
      </c>
      <c r="E15" s="122"/>
      <c r="F15" s="122"/>
      <c r="G15" s="122"/>
      <c r="H15" s="122"/>
      <c r="I15" s="122"/>
      <c r="J15" s="15"/>
      <c r="K15" s="15"/>
      <c r="L15" s="15"/>
      <c r="M15" s="15"/>
      <c r="N15" s="15"/>
      <c r="O15" s="15"/>
      <c r="P15" s="15"/>
      <c r="Q15" s="23"/>
      <c r="R15" s="23"/>
      <c r="S15" s="23"/>
      <c r="T15" s="23"/>
    </row>
    <row r="16" spans="1:20" x14ac:dyDescent="0.25">
      <c r="A16" s="73" t="str">
        <f>IF(COUNTBLANK(C16:IV16)=254,"odstr",IF(AND($A$1="TISK",SUM(J16:R16)=0),"odstr","OK"))</f>
        <v>OK</v>
      </c>
      <c r="B16" s="49" t="s">
        <v>57</v>
      </c>
      <c r="C16" s="74"/>
      <c r="D16" s="131"/>
      <c r="E16" s="84" t="s">
        <v>25</v>
      </c>
      <c r="F16" s="84"/>
      <c r="G16" s="84"/>
      <c r="H16" s="85"/>
      <c r="I16" s="86"/>
      <c r="J16" s="22">
        <f>('A1'!J14*1000)/'A4'!J14</f>
        <v>757820.01601968275</v>
      </c>
      <c r="K16" s="22">
        <f>('A1'!K14*1000)/'A4'!K14</f>
        <v>777780.20446909626</v>
      </c>
      <c r="L16" s="22">
        <f>('A1'!L14*1000)/'A4'!L14</f>
        <v>777811.05702381302</v>
      </c>
      <c r="M16" s="22">
        <f>('A1'!M14*1000)/'A4'!M14</f>
        <v>780775.25577282638</v>
      </c>
      <c r="N16" s="22">
        <f>('A1'!N14*1000)/'A4'!N14</f>
        <v>820283.15086538263</v>
      </c>
      <c r="O16" s="22">
        <f>('A1'!O14*1000)/'A4'!O14</f>
        <v>871040.6695123344</v>
      </c>
      <c r="P16" s="22">
        <f>('A1'!P14*1000)/'A4'!P14</f>
        <v>891187.4315752784</v>
      </c>
      <c r="Q16" s="22">
        <f>('A1'!Q14*1000)/'A4'!Q14</f>
        <v>950457.47923245432</v>
      </c>
      <c r="R16" s="339">
        <f>('A1'!R14*1000)/'A4'!R14</f>
        <v>998938.94898356672</v>
      </c>
      <c r="S16" s="17">
        <f>('A1'!S14*1000)/'A4'!S14</f>
        <v>1062193.7474594435</v>
      </c>
      <c r="T16" s="345">
        <f>('A1'!T14*1000)/'A4'!T14</f>
        <v>1048875.1113751114</v>
      </c>
    </row>
    <row r="17" spans="1:20" ht="13.5" thickBot="1" x14ac:dyDescent="0.3">
      <c r="A17" s="73" t="str">
        <f>IF(COUNTBLANK(C17:IV17)=254,"odstr",IF(AND($A$1="TISK",SUM(J17:R17)=0),"odstr","OK"))</f>
        <v>OK</v>
      </c>
      <c r="B17" s="49" t="s">
        <v>57</v>
      </c>
      <c r="C17" s="74"/>
      <c r="D17" s="127"/>
      <c r="E17" s="128" t="s">
        <v>241</v>
      </c>
      <c r="F17" s="128"/>
      <c r="G17" s="128"/>
      <c r="H17" s="129"/>
      <c r="I17" s="130"/>
      <c r="J17" s="18">
        <f>('A1'!J15*1000)/'A4'!J14</f>
        <v>28981.278148478119</v>
      </c>
      <c r="K17" s="18">
        <f>('A1'!K15*1000)/'A4'!K14</f>
        <v>29877.234971923517</v>
      </c>
      <c r="L17" s="18">
        <f>('A1'!L15*1000)/'A4'!L14</f>
        <v>29411.124403910762</v>
      </c>
      <c r="M17" s="18">
        <f>('A1'!M15*1000)/'A4'!M14</f>
        <v>29281.068941675414</v>
      </c>
      <c r="N17" s="18">
        <f>('A1'!N15*1000)/'A4'!N14</f>
        <v>30364.908583862147</v>
      </c>
      <c r="O17" s="18">
        <f>('A1'!O15*1000)/'A4'!O14</f>
        <v>31301.957382694516</v>
      </c>
      <c r="P17" s="18">
        <f>('A1'!P15*1000)/'A4'!P14</f>
        <v>30326.356817947464</v>
      </c>
      <c r="Q17" s="18">
        <f>('A1'!Q15*1000)/'A4'!Q14</f>
        <v>33764.161232325911</v>
      </c>
      <c r="R17" s="340">
        <f>('A1'!R15*1000)/'A4'!R14</f>
        <v>40906.344153047437</v>
      </c>
      <c r="S17" s="18">
        <f>('A1'!S15*1000)/'A4'!S14</f>
        <v>45807.108340539897</v>
      </c>
      <c r="T17" s="346">
        <f>('A1'!T15*1000)/'A4'!T14</f>
        <v>48685.094269570443</v>
      </c>
    </row>
    <row r="18" spans="1:20" ht="13.5" thickBot="1" x14ac:dyDescent="0.3">
      <c r="A18" s="73" t="s">
        <v>50</v>
      </c>
      <c r="B18" s="49" t="s">
        <v>57</v>
      </c>
      <c r="C18" s="74"/>
      <c r="D18" s="121" t="s">
        <v>231</v>
      </c>
      <c r="E18" s="122"/>
      <c r="F18" s="122"/>
      <c r="G18" s="122"/>
      <c r="H18" s="122"/>
      <c r="I18" s="122"/>
      <c r="J18" s="15"/>
      <c r="K18" s="15"/>
      <c r="L18" s="15"/>
      <c r="M18" s="15"/>
      <c r="N18" s="15"/>
      <c r="O18" s="15"/>
      <c r="P18" s="15"/>
      <c r="Q18" s="23"/>
      <c r="R18" s="23"/>
      <c r="S18" s="23"/>
      <c r="T18" s="23"/>
    </row>
    <row r="19" spans="1:20" x14ac:dyDescent="0.25">
      <c r="A19" s="73" t="str">
        <f>IF(COUNTBLANK(C19:IV19)=254,"odstr",IF(AND($A$1="TISK",SUM(J19:R19)=0),"odstr","OK"))</f>
        <v>OK</v>
      </c>
      <c r="B19" s="49" t="s">
        <v>57</v>
      </c>
      <c r="C19" s="74"/>
      <c r="D19" s="131"/>
      <c r="E19" s="84" t="s">
        <v>25</v>
      </c>
      <c r="F19" s="84"/>
      <c r="G19" s="84"/>
      <c r="H19" s="85"/>
      <c r="I19" s="86"/>
      <c r="J19" s="22">
        <f>('A2'!J14*1000)/'A4'!J14</f>
        <v>807168.36449716729</v>
      </c>
      <c r="K19" s="22">
        <f>('A2'!K14*1000)/'A4'!K14</f>
        <v>828598.79594766791</v>
      </c>
      <c r="L19" s="22">
        <f>('A2'!L14*1000)/'A4'!L14</f>
        <v>816780.81933809421</v>
      </c>
      <c r="M19" s="22">
        <f>('A2'!M14*1000)/'A4'!M14</f>
        <v>808855.04674279946</v>
      </c>
      <c r="N19" s="22">
        <f>('A2'!N14*1000)/'A4'!N14</f>
        <v>828422.62501829769</v>
      </c>
      <c r="O19" s="22">
        <f>('A2'!O14*1000)/'A4'!O14</f>
        <v>871040.6695123344</v>
      </c>
      <c r="P19" s="22">
        <f>('A2'!P14*1000)/'A4'!P14</f>
        <v>886489.13376405812</v>
      </c>
      <c r="Q19" s="22">
        <f>('A2'!Q14*1000)/'A4'!Q14</f>
        <v>927607.60024208948</v>
      </c>
      <c r="R19" s="339">
        <f>('A2'!R14*1000)/'A4'!R14</f>
        <v>950513.44652874803</v>
      </c>
      <c r="S19" s="22">
        <f>('A2'!S14*1000)/'A4'!S14</f>
        <v>973081.55648350029</v>
      </c>
      <c r="T19" s="345">
        <f>('A2'!T14*1000)/'A4'!T14</f>
        <v>923286.30828630831</v>
      </c>
    </row>
    <row r="20" spans="1:20" ht="13.5" thickBot="1" x14ac:dyDescent="0.3">
      <c r="A20" s="73" t="str">
        <f>IF(COUNTBLANK(C20:IV20)=254,"odstr",IF(AND($A$1="TISK",SUM(J20:R20)=0),"odstr","OK"))</f>
        <v>OK</v>
      </c>
      <c r="B20" s="49" t="s">
        <v>57</v>
      </c>
      <c r="C20" s="74"/>
      <c r="D20" s="102"/>
      <c r="E20" s="103" t="s">
        <v>241</v>
      </c>
      <c r="F20" s="103"/>
      <c r="G20" s="103"/>
      <c r="H20" s="104"/>
      <c r="I20" s="105"/>
      <c r="J20" s="19">
        <f>('A2'!J16*1000)/'A4'!J14</f>
        <v>31523.160314001332</v>
      </c>
      <c r="K20" s="19">
        <f>('A2'!K16*1000)/'A4'!K14</f>
        <v>32017.437909409306</v>
      </c>
      <c r="L20" s="19">
        <f>('A2'!L16*1000)/'A4'!L14</f>
        <v>30930.263331130649</v>
      </c>
      <c r="M20" s="19">
        <f>('A2'!M16*1000)/'A4'!M14</f>
        <v>29809.767922486299</v>
      </c>
      <c r="N20" s="19">
        <f>('A2'!N16*1000)/'A4'!N14</f>
        <v>30486.368218197589</v>
      </c>
      <c r="O20" s="19">
        <f>('A2'!O16*1000)/'A4'!O14</f>
        <v>31301.957382694516</v>
      </c>
      <c r="P20" s="19">
        <f>('A2'!P16*1000)/'A4'!P14</f>
        <v>30115.547982072952</v>
      </c>
      <c r="Q20" s="19">
        <f>('A2'!Q16*1000)/'A4'!Q14</f>
        <v>32711.663460484826</v>
      </c>
      <c r="R20" s="340">
        <f>('A2'!R16*1000)/'A4'!R14</f>
        <v>38816.072450726911</v>
      </c>
      <c r="S20" s="19">
        <f>('A2'!S16*1000)/'A4'!S14</f>
        <v>42282.502605059337</v>
      </c>
      <c r="T20" s="346">
        <f>('A2'!T16*1000)/'A4'!T14</f>
        <v>43545.584595505825</v>
      </c>
    </row>
    <row r="21" spans="1:20" x14ac:dyDescent="0.25">
      <c r="A21" s="73" t="s">
        <v>50</v>
      </c>
      <c r="B21" s="73" t="s">
        <v>58</v>
      </c>
      <c r="D21" s="107"/>
      <c r="E21" s="108"/>
      <c r="F21" s="108"/>
      <c r="G21" s="108"/>
      <c r="H21" s="108"/>
      <c r="I21" s="107"/>
      <c r="J21" s="107"/>
      <c r="K21" s="107"/>
      <c r="L21" s="107"/>
      <c r="M21" s="107"/>
      <c r="N21" s="107"/>
      <c r="O21" s="107"/>
      <c r="P21" s="427" t="s">
        <v>243</v>
      </c>
      <c r="Q21" s="427"/>
      <c r="R21" s="427"/>
      <c r="S21" s="427"/>
      <c r="T21" s="427"/>
    </row>
    <row r="22" spans="1:20" ht="12.75" customHeight="1" x14ac:dyDescent="0.25">
      <c r="A22" s="73" t="str">
        <f>IF(COUNTBLANK(D22:E22)=2,"odstr","OK")</f>
        <v>odstr</v>
      </c>
      <c r="B22" s="73"/>
      <c r="D22" s="110"/>
      <c r="E22" s="431"/>
      <c r="F22" s="431"/>
      <c r="G22" s="431"/>
      <c r="H22" s="431"/>
      <c r="I22" s="431"/>
      <c r="J22" s="431"/>
      <c r="K22" s="431"/>
      <c r="L22" s="431"/>
      <c r="M22" s="431"/>
      <c r="N22" s="431"/>
      <c r="O22" s="431"/>
      <c r="P22" s="431"/>
      <c r="Q22" s="431"/>
      <c r="R22" s="431"/>
      <c r="S22" s="319"/>
      <c r="T22" s="319"/>
    </row>
    <row r="23" spans="1:20" x14ac:dyDescent="0.25">
      <c r="A23" s="73" t="str">
        <f>IF(COUNTBLANK(D23:E23)=2,"odstr","OK")</f>
        <v>odstr</v>
      </c>
      <c r="B23" s="73"/>
      <c r="D23" s="110"/>
      <c r="E23" s="431"/>
      <c r="F23" s="431"/>
      <c r="G23" s="431"/>
      <c r="H23" s="431"/>
      <c r="I23" s="431"/>
      <c r="J23" s="431"/>
      <c r="K23" s="431"/>
      <c r="L23" s="431"/>
      <c r="M23" s="431"/>
      <c r="N23" s="431"/>
      <c r="O23" s="431"/>
      <c r="P23" s="431"/>
      <c r="Q23" s="431"/>
      <c r="R23" s="431"/>
      <c r="S23" s="319"/>
      <c r="T23" s="319"/>
    </row>
    <row r="24" spans="1:20" x14ac:dyDescent="0.25">
      <c r="A24" s="73" t="s">
        <v>58</v>
      </c>
      <c r="B24" s="73"/>
    </row>
    <row r="25" spans="1:20" x14ac:dyDescent="0.25">
      <c r="A25" s="73"/>
      <c r="B25" s="73"/>
    </row>
    <row r="26" spans="1:20" x14ac:dyDescent="0.25">
      <c r="A26" s="73"/>
      <c r="B26" s="73"/>
    </row>
    <row r="27" spans="1:20" x14ac:dyDescent="0.25">
      <c r="A27" s="73"/>
      <c r="B27" s="73"/>
    </row>
    <row r="28" spans="1:20" x14ac:dyDescent="0.25">
      <c r="A28" s="73"/>
      <c r="B28" s="73"/>
    </row>
    <row r="29" spans="1:20" x14ac:dyDescent="0.25">
      <c r="A29" s="73"/>
      <c r="B29" s="73"/>
    </row>
    <row r="30" spans="1:20" x14ac:dyDescent="0.25">
      <c r="A30" s="73"/>
      <c r="B30" s="73"/>
    </row>
    <row r="31" spans="1:20" x14ac:dyDescent="0.25">
      <c r="A31" s="73"/>
      <c r="B31" s="73"/>
    </row>
    <row r="32" spans="1:20" x14ac:dyDescent="0.25">
      <c r="A32" s="73"/>
      <c r="B32" s="73"/>
    </row>
    <row r="33" spans="1:2" x14ac:dyDescent="0.25">
      <c r="A33" s="73"/>
      <c r="B33" s="73"/>
    </row>
    <row r="34" spans="1:2" x14ac:dyDescent="0.25">
      <c r="A34" s="73"/>
      <c r="B34" s="73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3"/>
      <c r="B37" s="73"/>
    </row>
    <row r="38" spans="1:2" x14ac:dyDescent="0.25">
      <c r="A38" s="73"/>
      <c r="B38" s="73"/>
    </row>
    <row r="39" spans="1:2" x14ac:dyDescent="0.25">
      <c r="A39" s="73"/>
      <c r="B39" s="73"/>
    </row>
    <row r="40" spans="1:2" x14ac:dyDescent="0.25">
      <c r="A40" s="73"/>
      <c r="B40" s="73"/>
    </row>
    <row r="41" spans="1:2" x14ac:dyDescent="0.25">
      <c r="A41" s="73"/>
      <c r="B41" s="73"/>
    </row>
    <row r="42" spans="1:2" x14ac:dyDescent="0.25">
      <c r="A42" s="73"/>
      <c r="B42" s="73"/>
    </row>
    <row r="43" spans="1:2" x14ac:dyDescent="0.25">
      <c r="A43" s="73"/>
      <c r="B43" s="73"/>
    </row>
    <row r="44" spans="1:2" x14ac:dyDescent="0.25">
      <c r="A44" s="73"/>
      <c r="B44" s="73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3"/>
      <c r="B51" s="73"/>
    </row>
    <row r="52" spans="1:2" x14ac:dyDescent="0.25">
      <c r="A52" s="73"/>
      <c r="B52" s="73"/>
    </row>
    <row r="53" spans="1:2" x14ac:dyDescent="0.25">
      <c r="A53" s="73"/>
      <c r="B53" s="73"/>
    </row>
    <row r="54" spans="1:2" x14ac:dyDescent="0.25">
      <c r="A54" s="73"/>
      <c r="B54" s="73"/>
    </row>
    <row r="55" spans="1:2" x14ac:dyDescent="0.25">
      <c r="A55" s="73"/>
      <c r="B55" s="73"/>
    </row>
    <row r="56" spans="1:2" x14ac:dyDescent="0.25">
      <c r="A56" s="73"/>
      <c r="B56" s="73"/>
    </row>
    <row r="57" spans="1:2" x14ac:dyDescent="0.25">
      <c r="A57" s="73"/>
      <c r="B57" s="73"/>
    </row>
    <row r="58" spans="1:2" x14ac:dyDescent="0.25">
      <c r="A58" s="73"/>
      <c r="B58" s="73"/>
    </row>
    <row r="59" spans="1:2" x14ac:dyDescent="0.25">
      <c r="A59" s="73"/>
      <c r="B59" s="73"/>
    </row>
    <row r="60" spans="1:2" x14ac:dyDescent="0.25">
      <c r="A60" s="73"/>
      <c r="B60" s="73"/>
    </row>
    <row r="61" spans="1:2" x14ac:dyDescent="0.25">
      <c r="A61" s="73"/>
      <c r="B61" s="73"/>
    </row>
    <row r="62" spans="1:2" x14ac:dyDescent="0.25">
      <c r="A62" s="73"/>
      <c r="B62" s="73"/>
    </row>
    <row r="63" spans="1:2" x14ac:dyDescent="0.25">
      <c r="A63" s="73"/>
      <c r="B63" s="73"/>
    </row>
    <row r="64" spans="1:2" x14ac:dyDescent="0.25">
      <c r="A64" s="73"/>
      <c r="B64" s="73"/>
    </row>
    <row r="65" spans="1:2" x14ac:dyDescent="0.25">
      <c r="A65" s="73"/>
      <c r="B65" s="73"/>
    </row>
    <row r="66" spans="1:2" x14ac:dyDescent="0.25">
      <c r="A66" s="73"/>
      <c r="B66" s="73"/>
    </row>
    <row r="67" spans="1:2" x14ac:dyDescent="0.25">
      <c r="A67" s="73"/>
      <c r="B67" s="73"/>
    </row>
    <row r="68" spans="1:2" x14ac:dyDescent="0.25">
      <c r="A68" s="73"/>
      <c r="B68" s="73"/>
    </row>
    <row r="69" spans="1:2" x14ac:dyDescent="0.25">
      <c r="A69" s="73"/>
      <c r="B69" s="73"/>
    </row>
    <row r="70" spans="1:2" x14ac:dyDescent="0.25">
      <c r="A70" s="73"/>
      <c r="B70" s="73"/>
    </row>
    <row r="71" spans="1:2" x14ac:dyDescent="0.25">
      <c r="A71" s="73"/>
      <c r="B71" s="73"/>
    </row>
    <row r="72" spans="1:2" x14ac:dyDescent="0.25">
      <c r="A72" s="73"/>
      <c r="B72" s="73"/>
    </row>
    <row r="73" spans="1:2" x14ac:dyDescent="0.25">
      <c r="A73" s="73"/>
      <c r="B73" s="73"/>
    </row>
    <row r="74" spans="1:2" x14ac:dyDescent="0.25">
      <c r="A74" s="73"/>
      <c r="B74" s="73"/>
    </row>
    <row r="75" spans="1:2" x14ac:dyDescent="0.25">
      <c r="A75" s="73"/>
      <c r="B75" s="73"/>
    </row>
    <row r="76" spans="1:2" x14ac:dyDescent="0.25">
      <c r="A76" s="73"/>
      <c r="B76" s="73"/>
    </row>
    <row r="77" spans="1:2" x14ac:dyDescent="0.25">
      <c r="A77" s="73"/>
      <c r="B77" s="73"/>
    </row>
    <row r="78" spans="1:2" x14ac:dyDescent="0.25">
      <c r="A78" s="73"/>
      <c r="B78" s="73"/>
    </row>
    <row r="79" spans="1:2" x14ac:dyDescent="0.25">
      <c r="A79" s="73"/>
      <c r="B79" s="73"/>
    </row>
    <row r="80" spans="1:2" x14ac:dyDescent="0.25">
      <c r="A80" s="73"/>
      <c r="B80" s="73"/>
    </row>
    <row r="81" spans="1:2" x14ac:dyDescent="0.25">
      <c r="A81" s="73"/>
      <c r="B81" s="73"/>
    </row>
    <row r="82" spans="1:2" x14ac:dyDescent="0.25">
      <c r="A82" s="73"/>
      <c r="B82" s="73"/>
    </row>
    <row r="83" spans="1:2" x14ac:dyDescent="0.25">
      <c r="A83" s="73"/>
      <c r="B83" s="73"/>
    </row>
    <row r="84" spans="1:2" x14ac:dyDescent="0.25">
      <c r="A84" s="73"/>
      <c r="B84" s="73"/>
    </row>
    <row r="85" spans="1:2" x14ac:dyDescent="0.25">
      <c r="A85" s="73"/>
      <c r="B85" s="73"/>
    </row>
    <row r="86" spans="1:2" x14ac:dyDescent="0.25">
      <c r="A86" s="73"/>
      <c r="B86" s="73"/>
    </row>
    <row r="87" spans="1:2" x14ac:dyDescent="0.25">
      <c r="A87" s="73"/>
      <c r="B87" s="73"/>
    </row>
    <row r="88" spans="1:2" x14ac:dyDescent="0.25">
      <c r="A88" s="73"/>
      <c r="B88" s="73"/>
    </row>
    <row r="89" spans="1:2" x14ac:dyDescent="0.25">
      <c r="A89" s="73"/>
      <c r="B89" s="73"/>
    </row>
    <row r="90" spans="1:2" x14ac:dyDescent="0.25">
      <c r="A90" s="73"/>
      <c r="B90" s="73"/>
    </row>
    <row r="91" spans="1:2" x14ac:dyDescent="0.25">
      <c r="A91" s="73"/>
      <c r="B91" s="73"/>
    </row>
    <row r="92" spans="1:2" x14ac:dyDescent="0.25">
      <c r="A92" s="73"/>
      <c r="B92" s="73"/>
    </row>
    <row r="93" spans="1:2" x14ac:dyDescent="0.25">
      <c r="A93" s="73"/>
      <c r="B93" s="73"/>
    </row>
    <row r="94" spans="1:2" x14ac:dyDescent="0.25">
      <c r="A94" s="73"/>
      <c r="B94" s="73"/>
    </row>
    <row r="95" spans="1:2" x14ac:dyDescent="0.25">
      <c r="A95" s="73"/>
      <c r="B95" s="73"/>
    </row>
    <row r="96" spans="1:2" x14ac:dyDescent="0.25">
      <c r="A96" s="73"/>
      <c r="B96" s="73"/>
    </row>
    <row r="97" spans="1:2" x14ac:dyDescent="0.25">
      <c r="A97" s="73"/>
      <c r="B97" s="73"/>
    </row>
    <row r="98" spans="1:2" x14ac:dyDescent="0.25">
      <c r="A98" s="73"/>
      <c r="B98" s="73"/>
    </row>
    <row r="99" spans="1:2" x14ac:dyDescent="0.25">
      <c r="A99" s="73"/>
      <c r="B99" s="73"/>
    </row>
    <row r="100" spans="1:2" x14ac:dyDescent="0.25">
      <c r="A100" s="73"/>
      <c r="B100" s="73"/>
    </row>
    <row r="101" spans="1:2" x14ac:dyDescent="0.25">
      <c r="A101" s="73"/>
      <c r="B101" s="73"/>
    </row>
    <row r="102" spans="1:2" x14ac:dyDescent="0.25">
      <c r="A102" s="73"/>
      <c r="B102" s="73"/>
    </row>
    <row r="103" spans="1:2" x14ac:dyDescent="0.25">
      <c r="A103" s="73"/>
      <c r="B103" s="73"/>
    </row>
    <row r="104" spans="1:2" x14ac:dyDescent="0.25">
      <c r="A104" s="73"/>
      <c r="B104" s="73"/>
    </row>
    <row r="105" spans="1:2" x14ac:dyDescent="0.25">
      <c r="A105" s="73"/>
      <c r="B105" s="73"/>
    </row>
    <row r="106" spans="1:2" x14ac:dyDescent="0.25">
      <c r="A106" s="73"/>
      <c r="B106" s="73"/>
    </row>
    <row r="107" spans="1:2" x14ac:dyDescent="0.25">
      <c r="A107" s="73"/>
      <c r="B107" s="73"/>
    </row>
    <row r="108" spans="1:2" x14ac:dyDescent="0.25">
      <c r="A108" s="73"/>
      <c r="B108" s="73"/>
    </row>
    <row r="109" spans="1:2" x14ac:dyDescent="0.25">
      <c r="A109" s="73"/>
      <c r="B109" s="73"/>
    </row>
    <row r="110" spans="1:2" x14ac:dyDescent="0.25">
      <c r="A110" s="73"/>
      <c r="B110" s="73"/>
    </row>
    <row r="111" spans="1:2" x14ac:dyDescent="0.25">
      <c r="A111" s="73"/>
      <c r="B111" s="73"/>
    </row>
    <row r="112" spans="1:2" x14ac:dyDescent="0.25">
      <c r="A112" s="73"/>
      <c r="B112" s="73"/>
    </row>
    <row r="113" spans="1:2" x14ac:dyDescent="0.25">
      <c r="A113" s="73"/>
      <c r="B113" s="73"/>
    </row>
    <row r="114" spans="1:2" x14ac:dyDescent="0.25">
      <c r="A114" s="73"/>
      <c r="B114" s="73"/>
    </row>
    <row r="115" spans="1:2" x14ac:dyDescent="0.25">
      <c r="A115" s="73"/>
      <c r="B115" s="73"/>
    </row>
    <row r="116" spans="1:2" x14ac:dyDescent="0.25">
      <c r="A116" s="73"/>
      <c r="B116" s="73"/>
    </row>
    <row r="117" spans="1:2" x14ac:dyDescent="0.25">
      <c r="A117" s="73"/>
      <c r="B117" s="73"/>
    </row>
    <row r="118" spans="1:2" x14ac:dyDescent="0.25">
      <c r="A118" s="73"/>
      <c r="B118" s="73"/>
    </row>
    <row r="119" spans="1:2" x14ac:dyDescent="0.25">
      <c r="A119" s="73"/>
      <c r="B119" s="73"/>
    </row>
    <row r="120" spans="1:2" x14ac:dyDescent="0.25">
      <c r="A120" s="73"/>
      <c r="B120" s="73"/>
    </row>
    <row r="121" spans="1:2" x14ac:dyDescent="0.25">
      <c r="A121" s="73"/>
      <c r="B121" s="73"/>
    </row>
    <row r="122" spans="1:2" x14ac:dyDescent="0.25">
      <c r="A122" s="73"/>
      <c r="B122" s="73"/>
    </row>
    <row r="123" spans="1:2" x14ac:dyDescent="0.25">
      <c r="A123" s="73"/>
      <c r="B123" s="73"/>
    </row>
    <row r="124" spans="1:2" x14ac:dyDescent="0.25">
      <c r="A124" s="73"/>
      <c r="B124" s="73"/>
    </row>
    <row r="125" spans="1:2" x14ac:dyDescent="0.25">
      <c r="A125" s="73"/>
      <c r="B125" s="73"/>
    </row>
    <row r="126" spans="1:2" x14ac:dyDescent="0.25">
      <c r="A126" s="73"/>
      <c r="B126" s="73"/>
    </row>
    <row r="127" spans="1:2" x14ac:dyDescent="0.25">
      <c r="A127" s="73"/>
      <c r="B127" s="73"/>
    </row>
    <row r="128" spans="1:2" x14ac:dyDescent="0.25">
      <c r="A128" s="73"/>
      <c r="B128" s="73"/>
    </row>
    <row r="129" spans="1:2" x14ac:dyDescent="0.25">
      <c r="A129" s="73"/>
      <c r="B129" s="73"/>
    </row>
    <row r="130" spans="1:2" x14ac:dyDescent="0.25">
      <c r="A130" s="73"/>
      <c r="B130" s="73"/>
    </row>
    <row r="131" spans="1:2" x14ac:dyDescent="0.25">
      <c r="A131" s="73"/>
      <c r="B131" s="73"/>
    </row>
    <row r="132" spans="1:2" x14ac:dyDescent="0.25">
      <c r="A132" s="73"/>
      <c r="B132" s="73"/>
    </row>
    <row r="133" spans="1:2" x14ac:dyDescent="0.25">
      <c r="A133" s="73"/>
      <c r="B133" s="73"/>
    </row>
    <row r="134" spans="1:2" x14ac:dyDescent="0.25">
      <c r="A134" s="73"/>
      <c r="B134" s="73"/>
    </row>
    <row r="135" spans="1:2" x14ac:dyDescent="0.25">
      <c r="A135" s="73"/>
      <c r="B135" s="73"/>
    </row>
    <row r="136" spans="1:2" x14ac:dyDescent="0.25">
      <c r="A136" s="73"/>
      <c r="B136" s="73"/>
    </row>
    <row r="137" spans="1:2" x14ac:dyDescent="0.25">
      <c r="A137" s="73"/>
      <c r="B137" s="73"/>
    </row>
    <row r="138" spans="1:2" x14ac:dyDescent="0.25">
      <c r="A138" s="73"/>
      <c r="B138" s="73"/>
    </row>
    <row r="139" spans="1:2" x14ac:dyDescent="0.25">
      <c r="A139" s="73"/>
      <c r="B139" s="73"/>
    </row>
    <row r="140" spans="1:2" x14ac:dyDescent="0.25">
      <c r="A140" s="73"/>
      <c r="B140" s="73"/>
    </row>
    <row r="141" spans="1:2" x14ac:dyDescent="0.25">
      <c r="A141" s="73"/>
      <c r="B141" s="73"/>
    </row>
    <row r="142" spans="1:2" x14ac:dyDescent="0.25">
      <c r="A142" s="73"/>
      <c r="B142" s="73"/>
    </row>
    <row r="143" spans="1:2" x14ac:dyDescent="0.25">
      <c r="A143" s="73"/>
      <c r="B143" s="73"/>
    </row>
    <row r="144" spans="1:2" x14ac:dyDescent="0.25">
      <c r="A144" s="73"/>
      <c r="B144" s="73"/>
    </row>
    <row r="145" spans="1:2" x14ac:dyDescent="0.25">
      <c r="A145" s="73"/>
      <c r="B145" s="73"/>
    </row>
    <row r="146" spans="1:2" x14ac:dyDescent="0.25">
      <c r="A146" s="73"/>
      <c r="B146" s="73"/>
    </row>
    <row r="147" spans="1:2" x14ac:dyDescent="0.25">
      <c r="A147" s="73"/>
      <c r="B147" s="73"/>
    </row>
    <row r="148" spans="1:2" x14ac:dyDescent="0.25">
      <c r="A148" s="73"/>
      <c r="B148" s="73"/>
    </row>
    <row r="149" spans="1:2" x14ac:dyDescent="0.25">
      <c r="A149" s="73"/>
      <c r="B149" s="73"/>
    </row>
    <row r="150" spans="1:2" x14ac:dyDescent="0.25">
      <c r="A150" s="73"/>
      <c r="B150" s="73"/>
    </row>
    <row r="151" spans="1:2" x14ac:dyDescent="0.25">
      <c r="A151" s="73"/>
      <c r="B151" s="73"/>
    </row>
    <row r="152" spans="1:2" x14ac:dyDescent="0.25">
      <c r="A152" s="73"/>
      <c r="B152" s="73"/>
    </row>
    <row r="153" spans="1:2" x14ac:dyDescent="0.25">
      <c r="A153" s="73"/>
      <c r="B153" s="73"/>
    </row>
    <row r="154" spans="1:2" x14ac:dyDescent="0.25">
      <c r="A154" s="73"/>
      <c r="B154" s="73"/>
    </row>
    <row r="155" spans="1:2" x14ac:dyDescent="0.25">
      <c r="A155" s="73"/>
      <c r="B155" s="73"/>
    </row>
    <row r="156" spans="1:2" x14ac:dyDescent="0.25">
      <c r="A156" s="73"/>
      <c r="B156" s="73"/>
    </row>
    <row r="157" spans="1:2" x14ac:dyDescent="0.25">
      <c r="A157" s="73"/>
      <c r="B157" s="73"/>
    </row>
    <row r="158" spans="1:2" x14ac:dyDescent="0.25">
      <c r="A158" s="73"/>
      <c r="B158" s="73"/>
    </row>
    <row r="159" spans="1:2" x14ac:dyDescent="0.25">
      <c r="A159" s="73"/>
      <c r="B159" s="73"/>
    </row>
    <row r="160" spans="1:2" x14ac:dyDescent="0.25">
      <c r="A160" s="73"/>
      <c r="B160" s="73"/>
    </row>
    <row r="161" spans="1:2" x14ac:dyDescent="0.25">
      <c r="A161" s="73"/>
      <c r="B161" s="73"/>
    </row>
    <row r="162" spans="1:2" x14ac:dyDescent="0.25">
      <c r="A162" s="73"/>
      <c r="B162" s="73"/>
    </row>
    <row r="163" spans="1:2" x14ac:dyDescent="0.25">
      <c r="A163" s="73"/>
      <c r="B163" s="73"/>
    </row>
    <row r="164" spans="1:2" x14ac:dyDescent="0.25">
      <c r="A164" s="73"/>
      <c r="B164" s="73"/>
    </row>
    <row r="165" spans="1:2" x14ac:dyDescent="0.25">
      <c r="A165" s="73"/>
      <c r="B165" s="73"/>
    </row>
    <row r="166" spans="1:2" x14ac:dyDescent="0.25">
      <c r="A166" s="73"/>
      <c r="B166" s="73"/>
    </row>
    <row r="167" spans="1:2" x14ac:dyDescent="0.25">
      <c r="A167" s="73"/>
      <c r="B167" s="73"/>
    </row>
    <row r="168" spans="1:2" x14ac:dyDescent="0.25">
      <c r="A168" s="73"/>
      <c r="B168" s="73"/>
    </row>
    <row r="169" spans="1:2" x14ac:dyDescent="0.25">
      <c r="A169" s="73"/>
      <c r="B169" s="73"/>
    </row>
    <row r="170" spans="1:2" x14ac:dyDescent="0.25">
      <c r="A170" s="73"/>
      <c r="B170" s="73"/>
    </row>
    <row r="171" spans="1:2" x14ac:dyDescent="0.25">
      <c r="A171" s="73"/>
      <c r="B171" s="73"/>
    </row>
    <row r="172" spans="1:2" x14ac:dyDescent="0.25">
      <c r="A172" s="73"/>
      <c r="B172" s="73"/>
    </row>
    <row r="173" spans="1:2" x14ac:dyDescent="0.25">
      <c r="A173" s="73"/>
      <c r="B173" s="73"/>
    </row>
    <row r="174" spans="1:2" x14ac:dyDescent="0.25">
      <c r="A174" s="73"/>
      <c r="B174" s="73"/>
    </row>
    <row r="175" spans="1:2" x14ac:dyDescent="0.25">
      <c r="A175" s="73"/>
      <c r="B175" s="73"/>
    </row>
    <row r="176" spans="1:2" x14ac:dyDescent="0.25">
      <c r="A176" s="73"/>
      <c r="B176" s="73"/>
    </row>
    <row r="177" spans="1:2" x14ac:dyDescent="0.25">
      <c r="A177" s="73"/>
      <c r="B177" s="73"/>
    </row>
    <row r="178" spans="1:2" x14ac:dyDescent="0.25">
      <c r="A178" s="73"/>
      <c r="B178" s="73"/>
    </row>
    <row r="179" spans="1:2" x14ac:dyDescent="0.25">
      <c r="A179" s="73"/>
      <c r="B179" s="73"/>
    </row>
    <row r="180" spans="1:2" x14ac:dyDescent="0.25">
      <c r="A180" s="73"/>
      <c r="B180" s="73"/>
    </row>
    <row r="181" spans="1:2" x14ac:dyDescent="0.25">
      <c r="A181" s="73"/>
      <c r="B181" s="73"/>
    </row>
    <row r="182" spans="1:2" x14ac:dyDescent="0.25">
      <c r="A182" s="73"/>
      <c r="B182" s="73"/>
    </row>
    <row r="183" spans="1:2" x14ac:dyDescent="0.25">
      <c r="A183" s="73"/>
      <c r="B183" s="73"/>
    </row>
    <row r="184" spans="1:2" x14ac:dyDescent="0.25">
      <c r="A184" s="73"/>
      <c r="B184" s="73"/>
    </row>
    <row r="185" spans="1:2" x14ac:dyDescent="0.25">
      <c r="A185" s="73"/>
      <c r="B185" s="73"/>
    </row>
    <row r="186" spans="1:2" x14ac:dyDescent="0.25">
      <c r="A186" s="73"/>
      <c r="B186" s="73"/>
    </row>
    <row r="187" spans="1:2" x14ac:dyDescent="0.25">
      <c r="A187" s="73"/>
      <c r="B187" s="73"/>
    </row>
    <row r="188" spans="1:2" x14ac:dyDescent="0.25">
      <c r="A188" s="73"/>
      <c r="B188" s="73"/>
    </row>
    <row r="189" spans="1:2" x14ac:dyDescent="0.25">
      <c r="A189" s="73"/>
      <c r="B189" s="73"/>
    </row>
    <row r="190" spans="1:2" x14ac:dyDescent="0.25">
      <c r="A190" s="73"/>
      <c r="B190" s="73"/>
    </row>
    <row r="191" spans="1:2" x14ac:dyDescent="0.25">
      <c r="A191" s="73"/>
      <c r="B191" s="73"/>
    </row>
    <row r="192" spans="1:2" x14ac:dyDescent="0.25">
      <c r="A192" s="73"/>
      <c r="B192" s="73"/>
    </row>
    <row r="193" spans="1:2" x14ac:dyDescent="0.25">
      <c r="A193" s="73"/>
      <c r="B193" s="73"/>
    </row>
    <row r="194" spans="1:2" x14ac:dyDescent="0.25">
      <c r="A194" s="73"/>
      <c r="B194" s="73"/>
    </row>
    <row r="195" spans="1:2" x14ac:dyDescent="0.25">
      <c r="A195" s="73"/>
      <c r="B195" s="73"/>
    </row>
    <row r="196" spans="1:2" x14ac:dyDescent="0.25">
      <c r="A196" s="73"/>
      <c r="B196" s="73"/>
    </row>
    <row r="197" spans="1:2" x14ac:dyDescent="0.25">
      <c r="A197" s="73"/>
      <c r="B197" s="73"/>
    </row>
    <row r="198" spans="1:2" x14ac:dyDescent="0.25">
      <c r="A198" s="73"/>
      <c r="B198" s="73"/>
    </row>
    <row r="199" spans="1:2" x14ac:dyDescent="0.25">
      <c r="A199" s="73"/>
      <c r="B199" s="73"/>
    </row>
    <row r="200" spans="1:2" x14ac:dyDescent="0.25">
      <c r="A200" s="73"/>
      <c r="B200" s="73"/>
    </row>
  </sheetData>
  <mergeCells count="15">
    <mergeCell ref="E23:R23"/>
    <mergeCell ref="E22:R22"/>
    <mergeCell ref="D9:I13"/>
    <mergeCell ref="R9:R13"/>
    <mergeCell ref="K9:K13"/>
    <mergeCell ref="J9:J13"/>
    <mergeCell ref="P9:P13"/>
    <mergeCell ref="Q9:Q13"/>
    <mergeCell ref="P21:T21"/>
    <mergeCell ref="T9:T13"/>
    <mergeCell ref="S9:S13"/>
    <mergeCell ref="O9:O13"/>
    <mergeCell ref="N9:N13"/>
    <mergeCell ref="M9:M13"/>
    <mergeCell ref="L9:L13"/>
  </mergeCells>
  <phoneticPr fontId="0" type="noConversion"/>
  <conditionalFormatting sqref="C1:E1">
    <cfRule type="cellIs" dxfId="26" priority="2" stopIfTrue="1" operator="equal">
      <formula>"nezadána"</formula>
    </cfRule>
  </conditionalFormatting>
  <conditionalFormatting sqref="B14:B20 A2:A23">
    <cfRule type="cellIs" dxfId="25" priority="3" stopIfTrue="1" operator="equal">
      <formula>"odstr"</formula>
    </cfRule>
  </conditionalFormatting>
  <conditionalFormatting sqref="B1">
    <cfRule type="cellIs" dxfId="24" priority="4" stopIfTrue="1" operator="equal">
      <formula>"FUNKCE"</formula>
    </cfRule>
  </conditionalFormatting>
  <conditionalFormatting sqref="G8">
    <cfRule type="expression" dxfId="23" priority="5" stopIfTrue="1">
      <formula>S8=" "</formula>
    </cfRule>
  </conditionalFormatting>
  <conditionalFormatting sqref="R1 F1:I1">
    <cfRule type="cellIs" dxfId="22" priority="7" stopIfTrue="1" operator="notEqual">
      <formula>""</formula>
    </cfRule>
  </conditionalFormatting>
  <conditionalFormatting sqref="G3">
    <cfRule type="expression" dxfId="21" priority="8" stopIfTrue="1">
      <formula>D1=" ?"</formula>
    </cfRule>
  </conditionalFormatting>
  <conditionalFormatting sqref="B4">
    <cfRule type="expression" dxfId="20" priority="9" stopIfTrue="1">
      <formula>COUNTIF(Datova_oblast,"")-$B$5&gt;0</formula>
    </cfRule>
  </conditionalFormatting>
  <conditionalFormatting sqref="P21">
    <cfRule type="expression" dxfId="19" priority="1" stopIfTrue="1">
      <formula>S22=" "</formula>
    </cfRule>
  </conditionalFormatting>
  <dataValidations count="2">
    <dataValidation type="whole" allowBlank="1" showErrorMessage="1" errorTitle="  Zadané nelze přijmout" error="Do buňky lze vložit pouze celé číslo (od 1 do 999)." sqref="F1:I1">
      <formula1>1</formula1>
      <formula2>999</formula2>
    </dataValidation>
    <dataValidation type="list" allowBlank="1" showErrorMessage="1" errorTitle="  Zadané nelze přijmout" error="Do buňky lze vložit pouze malé písmeno (od a do p)." sqref="R1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autoPageBreaks="0"/>
  </sheetPr>
  <dimension ref="A1:AR202"/>
  <sheetViews>
    <sheetView topLeftCell="D9" zoomScaleNormal="100" workbookViewId="0">
      <selection activeCell="S9" sqref="S9:S13"/>
    </sheetView>
  </sheetViews>
  <sheetFormatPr defaultColWidth="9.1796875" defaultRowHeight="13" x14ac:dyDescent="0.25"/>
  <cols>
    <col min="1" max="1" width="0" style="47" hidden="1" customWidth="1"/>
    <col min="2" max="2" width="12.81640625" style="47" hidden="1" customWidth="1"/>
    <col min="3" max="3" width="1.81640625" style="53" customWidth="1"/>
    <col min="4" max="4" width="1.1796875" style="53" customWidth="1"/>
    <col min="5" max="6" width="2.1796875" style="53" customWidth="1"/>
    <col min="7" max="7" width="13.1796875" style="53" customWidth="1"/>
    <col min="8" max="8" width="24" style="53" customWidth="1"/>
    <col min="9" max="9" width="20.1796875" style="53" customWidth="1"/>
    <col min="10" max="20" width="8.81640625" style="53" customWidth="1"/>
    <col min="21" max="34" width="1.81640625" style="53" customWidth="1"/>
    <col min="35" max="35" width="2.54296875" style="53" customWidth="1"/>
    <col min="36" max="42" width="1.81640625" style="53" customWidth="1"/>
    <col min="43" max="16384" width="9.1796875" style="53"/>
  </cols>
  <sheetData>
    <row r="1" spans="1:20" s="47" customFormat="1" hidden="1" x14ac:dyDescent="0.25">
      <c r="A1" s="42" t="str">
        <f>IF(KNIHOVNA!C4="","ŠABLONA",IF(KNIHOVNA!C4="T","TISK","ELEKTRO"))</f>
        <v>ŠABLONA</v>
      </c>
      <c r="B1" s="42" t="s">
        <v>223</v>
      </c>
      <c r="C1" s="43" t="str">
        <f>CONCATENATE(D1,F1,IF(G1&lt;&gt;"",".",""),G1,IF(H1&lt;&gt;"",".",""),H1,IF(I1&lt;&gt;"",".",""),I1,"")</f>
        <v>A5</v>
      </c>
      <c r="D1" s="44" t="str">
        <f>IF(KNIHOVNA!J4=""," ?",KNIHOVNA!J4)</f>
        <v>A</v>
      </c>
      <c r="E1" s="44" t="str">
        <f>CONCATENATE(C1,R1)</f>
        <v>A5</v>
      </c>
      <c r="F1" s="45">
        <v>5</v>
      </c>
      <c r="G1" s="46"/>
      <c r="H1" s="46"/>
      <c r="I1" s="46"/>
      <c r="J1" s="49"/>
      <c r="K1" s="49"/>
      <c r="L1" s="49"/>
      <c r="M1" s="49"/>
      <c r="N1" s="49"/>
      <c r="O1" s="49"/>
      <c r="P1" s="49"/>
      <c r="Q1" s="49"/>
      <c r="R1" s="49"/>
      <c r="S1" s="50" t="s">
        <v>49</v>
      </c>
    </row>
    <row r="2" spans="1:20" x14ac:dyDescent="0.25">
      <c r="A2" s="47" t="s">
        <v>50</v>
      </c>
      <c r="B2" s="51"/>
      <c r="C2" s="52"/>
    </row>
    <row r="3" spans="1:20" s="55" customFormat="1" ht="15.5" x14ac:dyDescent="0.25">
      <c r="A3" s="47" t="s">
        <v>50</v>
      </c>
      <c r="B3" s="54" t="s">
        <v>63</v>
      </c>
      <c r="D3" s="56" t="s">
        <v>47</v>
      </c>
      <c r="E3" s="56"/>
      <c r="F3" s="56"/>
      <c r="G3" s="56"/>
      <c r="H3" s="113" t="s">
        <v>324</v>
      </c>
      <c r="I3" s="58"/>
      <c r="J3" s="56"/>
      <c r="K3" s="56"/>
      <c r="L3" s="56"/>
      <c r="M3" s="56"/>
      <c r="N3" s="56"/>
      <c r="O3" s="56"/>
      <c r="P3" s="56"/>
      <c r="Q3" s="56"/>
      <c r="R3" s="56"/>
      <c r="S3" s="58"/>
      <c r="T3" s="58"/>
    </row>
    <row r="4" spans="1:20" s="55" customFormat="1" ht="15.65" hidden="1" customHeight="1" x14ac:dyDescent="0.25">
      <c r="A4" s="47" t="s">
        <v>50</v>
      </c>
      <c r="B4" s="59">
        <v>180</v>
      </c>
      <c r="D4" s="60" t="s">
        <v>47</v>
      </c>
      <c r="E4" s="56"/>
      <c r="F4" s="56"/>
      <c r="G4" s="56"/>
      <c r="H4" s="60" t="s">
        <v>221</v>
      </c>
      <c r="I4" s="58"/>
      <c r="J4" s="56"/>
      <c r="K4" s="56"/>
      <c r="L4" s="56"/>
      <c r="M4" s="56"/>
      <c r="N4" s="56"/>
      <c r="O4" s="56"/>
      <c r="P4" s="56"/>
      <c r="Q4" s="56"/>
      <c r="R4" s="56"/>
      <c r="S4" s="58"/>
      <c r="T4" s="58"/>
    </row>
    <row r="5" spans="1:20" s="55" customFormat="1" ht="15.5" x14ac:dyDescent="0.25">
      <c r="A5" s="47" t="s">
        <v>219</v>
      </c>
      <c r="B5" s="61">
        <v>0</v>
      </c>
      <c r="D5" s="135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58"/>
      <c r="T5" s="58"/>
    </row>
    <row r="6" spans="1:20" s="55" customFormat="1" ht="21" hidden="1" customHeight="1" x14ac:dyDescent="0.25">
      <c r="A6" s="47" t="str">
        <f>IF(COUNTBLANK(C6:IV6)=254,"odstr","OK")</f>
        <v>odstr</v>
      </c>
      <c r="B6" s="64" t="s">
        <v>53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58"/>
      <c r="T6" s="58"/>
    </row>
    <row r="7" spans="1:20" s="55" customFormat="1" ht="21" hidden="1" customHeight="1" x14ac:dyDescent="0.25">
      <c r="A7" s="47" t="str">
        <f>IF(COUNTBLANK(C7:IV7)=254,"odstr","OK")</f>
        <v>odstr</v>
      </c>
      <c r="B7" s="64" t="s">
        <v>54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58"/>
      <c r="T7" s="58"/>
    </row>
    <row r="8" spans="1:20" s="67" customFormat="1" ht="21" customHeight="1" thickBot="1" x14ac:dyDescent="0.3">
      <c r="A8" s="47" t="s">
        <v>50</v>
      </c>
      <c r="B8" s="47"/>
      <c r="D8" s="68"/>
      <c r="E8" s="69"/>
      <c r="F8" s="69"/>
      <c r="G8" s="69"/>
      <c r="H8" s="69"/>
      <c r="I8" s="70"/>
      <c r="J8" s="71"/>
      <c r="K8" s="71"/>
      <c r="L8" s="71"/>
      <c r="M8" s="71"/>
      <c r="N8" s="71"/>
      <c r="O8" s="71"/>
      <c r="P8" s="71"/>
      <c r="Q8" s="71"/>
      <c r="R8" s="71"/>
      <c r="S8" s="333"/>
      <c r="T8" s="333" t="s">
        <v>13</v>
      </c>
    </row>
    <row r="9" spans="1:20" ht="4" customHeight="1" x14ac:dyDescent="0.25">
      <c r="A9" s="47" t="s">
        <v>50</v>
      </c>
      <c r="C9" s="72"/>
      <c r="D9" s="435"/>
      <c r="E9" s="436"/>
      <c r="F9" s="436"/>
      <c r="G9" s="436"/>
      <c r="H9" s="436"/>
      <c r="I9" s="437"/>
      <c r="J9" s="476" t="s">
        <v>26</v>
      </c>
      <c r="K9" s="476" t="s">
        <v>62</v>
      </c>
      <c r="L9" s="476" t="s">
        <v>64</v>
      </c>
      <c r="M9" s="476" t="s">
        <v>225</v>
      </c>
      <c r="N9" s="476" t="s">
        <v>226</v>
      </c>
      <c r="O9" s="476" t="s">
        <v>229</v>
      </c>
      <c r="P9" s="476" t="s">
        <v>232</v>
      </c>
      <c r="Q9" s="453" t="s">
        <v>235</v>
      </c>
      <c r="R9" s="450" t="s">
        <v>244</v>
      </c>
      <c r="S9" s="479" t="s">
        <v>304</v>
      </c>
      <c r="T9" s="473" t="s">
        <v>321</v>
      </c>
    </row>
    <row r="10" spans="1:20" ht="4" customHeight="1" x14ac:dyDescent="0.25">
      <c r="A10" s="47" t="s">
        <v>50</v>
      </c>
      <c r="C10" s="72"/>
      <c r="D10" s="438"/>
      <c r="E10" s="439"/>
      <c r="F10" s="439"/>
      <c r="G10" s="439"/>
      <c r="H10" s="439"/>
      <c r="I10" s="440"/>
      <c r="J10" s="477"/>
      <c r="K10" s="477"/>
      <c r="L10" s="477"/>
      <c r="M10" s="477"/>
      <c r="N10" s="477"/>
      <c r="O10" s="477"/>
      <c r="P10" s="477"/>
      <c r="Q10" s="456"/>
      <c r="R10" s="458"/>
      <c r="S10" s="480"/>
      <c r="T10" s="474"/>
    </row>
    <row r="11" spans="1:20" ht="4" customHeight="1" x14ac:dyDescent="0.25">
      <c r="A11" s="47" t="s">
        <v>50</v>
      </c>
      <c r="C11" s="72"/>
      <c r="D11" s="438"/>
      <c r="E11" s="439"/>
      <c r="F11" s="439"/>
      <c r="G11" s="439"/>
      <c r="H11" s="439"/>
      <c r="I11" s="440"/>
      <c r="J11" s="477"/>
      <c r="K11" s="477"/>
      <c r="L11" s="477"/>
      <c r="M11" s="477"/>
      <c r="N11" s="477"/>
      <c r="O11" s="477"/>
      <c r="P11" s="477"/>
      <c r="Q11" s="456"/>
      <c r="R11" s="458"/>
      <c r="S11" s="480"/>
      <c r="T11" s="474"/>
    </row>
    <row r="12" spans="1:20" ht="4" customHeight="1" x14ac:dyDescent="0.25">
      <c r="A12" s="47" t="s">
        <v>50</v>
      </c>
      <c r="C12" s="72"/>
      <c r="D12" s="438"/>
      <c r="E12" s="439"/>
      <c r="F12" s="439"/>
      <c r="G12" s="439"/>
      <c r="H12" s="439"/>
      <c r="I12" s="440"/>
      <c r="J12" s="477"/>
      <c r="K12" s="477"/>
      <c r="L12" s="477"/>
      <c r="M12" s="477"/>
      <c r="N12" s="477"/>
      <c r="O12" s="477"/>
      <c r="P12" s="477"/>
      <c r="Q12" s="456"/>
      <c r="R12" s="458"/>
      <c r="S12" s="480"/>
      <c r="T12" s="474"/>
    </row>
    <row r="13" spans="1:20" ht="4" customHeight="1" thickBot="1" x14ac:dyDescent="0.3">
      <c r="A13" s="47" t="s">
        <v>50</v>
      </c>
      <c r="C13" s="72"/>
      <c r="D13" s="441"/>
      <c r="E13" s="442"/>
      <c r="F13" s="442"/>
      <c r="G13" s="442"/>
      <c r="H13" s="442"/>
      <c r="I13" s="443"/>
      <c r="J13" s="478"/>
      <c r="K13" s="478"/>
      <c r="L13" s="478"/>
      <c r="M13" s="478"/>
      <c r="N13" s="478"/>
      <c r="O13" s="478"/>
      <c r="P13" s="478"/>
      <c r="Q13" s="457"/>
      <c r="R13" s="459"/>
      <c r="S13" s="481"/>
      <c r="T13" s="475"/>
    </row>
    <row r="14" spans="1:20" ht="15.65" customHeight="1" thickTop="1" thickBot="1" x14ac:dyDescent="0.3">
      <c r="C14" s="72"/>
      <c r="D14" s="303"/>
      <c r="E14" s="304"/>
      <c r="F14" s="304"/>
      <c r="G14" s="304"/>
      <c r="H14" s="304" t="s">
        <v>249</v>
      </c>
      <c r="I14" s="305"/>
      <c r="J14" s="316">
        <f>J15-'A1'!J15</f>
        <v>0</v>
      </c>
      <c r="K14" s="316">
        <f>K15-'A1'!K15</f>
        <v>0</v>
      </c>
      <c r="L14" s="316">
        <f>L15-'A1'!L15</f>
        <v>0</v>
      </c>
      <c r="M14" s="316">
        <f>M15-'A1'!M15</f>
        <v>0</v>
      </c>
      <c r="N14" s="316">
        <f>N15-'A1'!N15</f>
        <v>0</v>
      </c>
      <c r="O14" s="316">
        <f>O15-'A1'!O15</f>
        <v>0</v>
      </c>
      <c r="P14" s="316">
        <f>P15-'A1'!P15</f>
        <v>0</v>
      </c>
      <c r="Q14" s="341">
        <f>Q15-'A1'!Q15</f>
        <v>0</v>
      </c>
      <c r="R14" s="343">
        <f>R15-'A1'!R15</f>
        <v>0</v>
      </c>
      <c r="S14" s="388">
        <f>S15-'A5'!S15</f>
        <v>0</v>
      </c>
      <c r="T14" s="389">
        <f>T15-'A5'!T15</f>
        <v>0</v>
      </c>
    </row>
    <row r="15" spans="1:20" ht="13.5" thickTop="1" x14ac:dyDescent="0.25">
      <c r="A15" s="73" t="str">
        <f t="shared" ref="A15:A29" si="0">IF(COUNTBLANK(C15:IV15)=254,"odstr",IF(AND($A$1="TISK",SUM(J15:R15)=0),"odstr","OK"))</f>
        <v>OK</v>
      </c>
      <c r="B15" s="49" t="s">
        <v>57</v>
      </c>
      <c r="C15" s="74"/>
      <c r="D15" s="136"/>
      <c r="E15" s="137" t="s">
        <v>248</v>
      </c>
      <c r="F15" s="138"/>
      <c r="G15" s="138"/>
      <c r="H15" s="138"/>
      <c r="I15" s="139"/>
      <c r="J15" s="140">
        <f t="shared" ref="J15:T15" si="1">J16+J18+J20+J21+J25+J26+J27+J28+J29</f>
        <v>152699.15499000001</v>
      </c>
      <c r="K15" s="140">
        <f t="shared" si="1"/>
        <v>156047.91444351</v>
      </c>
      <c r="L15" s="140">
        <f t="shared" si="1"/>
        <v>154612.74100268001</v>
      </c>
      <c r="M15" s="140">
        <f t="shared" si="1"/>
        <v>155366.00783187</v>
      </c>
      <c r="N15" s="140">
        <f t="shared" si="1"/>
        <v>160869.80108958998</v>
      </c>
      <c r="O15" s="140">
        <f t="shared" si="1"/>
        <v>166218.85762913001</v>
      </c>
      <c r="P15" s="140">
        <f t="shared" si="1"/>
        <v>162246.69776264011</v>
      </c>
      <c r="Q15" s="335">
        <f t="shared" si="1"/>
        <v>181554.62441974002</v>
      </c>
      <c r="R15" s="344">
        <f t="shared" si="1"/>
        <v>221524.66721600998</v>
      </c>
      <c r="S15" s="390">
        <f t="shared" si="1"/>
        <v>247917.23264942018</v>
      </c>
      <c r="T15" s="391">
        <f t="shared" si="1"/>
        <v>262276.33984902996</v>
      </c>
    </row>
    <row r="16" spans="1:20" ht="12.75" customHeight="1" x14ac:dyDescent="0.25">
      <c r="A16" s="73" t="str">
        <f t="shared" si="0"/>
        <v>OK</v>
      </c>
      <c r="B16" s="49" t="s">
        <v>57</v>
      </c>
      <c r="C16" s="74"/>
      <c r="D16" s="141"/>
      <c r="E16" s="463" t="s">
        <v>27</v>
      </c>
      <c r="F16" s="142" t="s">
        <v>253</v>
      </c>
      <c r="G16" s="143"/>
      <c r="H16" s="143"/>
      <c r="I16" s="144"/>
      <c r="J16" s="146">
        <v>16288.184950000001</v>
      </c>
      <c r="K16" s="147">
        <v>16281.23531609</v>
      </c>
      <c r="L16" s="147">
        <v>16933.53716059</v>
      </c>
      <c r="M16" s="147">
        <v>18076.875137880001</v>
      </c>
      <c r="N16" s="147">
        <v>19319.255370909999</v>
      </c>
      <c r="O16" s="147">
        <v>19337.616277059999</v>
      </c>
      <c r="P16" s="147">
        <v>18816.698272180001</v>
      </c>
      <c r="Q16" s="148">
        <v>21530.55490128</v>
      </c>
      <c r="R16" s="147">
        <v>24852.333314209998</v>
      </c>
      <c r="S16" s="392">
        <v>28128.245558999999</v>
      </c>
      <c r="T16" s="393">
        <v>30411.465393909995</v>
      </c>
    </row>
    <row r="17" spans="1:44" ht="12.75" customHeight="1" x14ac:dyDescent="0.25">
      <c r="A17" s="73" t="str">
        <f t="shared" si="0"/>
        <v>OK</v>
      </c>
      <c r="B17" s="49" t="s">
        <v>57</v>
      </c>
      <c r="C17" s="74"/>
      <c r="D17" s="90"/>
      <c r="E17" s="464"/>
      <c r="F17" s="149"/>
      <c r="G17" s="92" t="s">
        <v>34</v>
      </c>
      <c r="H17" s="92"/>
      <c r="I17" s="94"/>
      <c r="J17" s="95">
        <v>15904.28073</v>
      </c>
      <c r="K17" s="97">
        <v>15928.975763369999</v>
      </c>
      <c r="L17" s="97">
        <v>16565.923888649999</v>
      </c>
      <c r="M17" s="97">
        <v>17722.8191511</v>
      </c>
      <c r="N17" s="97">
        <v>18958.738554579999</v>
      </c>
      <c r="O17" s="97">
        <v>18960.374492949999</v>
      </c>
      <c r="P17" s="97">
        <v>18397.322539889999</v>
      </c>
      <c r="Q17" s="96">
        <v>21079.21419051</v>
      </c>
      <c r="R17" s="97">
        <v>24286.306693049999</v>
      </c>
      <c r="S17" s="394">
        <v>27474.076215249999</v>
      </c>
      <c r="T17" s="395">
        <v>29797.222782839995</v>
      </c>
    </row>
    <row r="18" spans="1:44" ht="12.75" customHeight="1" x14ac:dyDescent="0.25">
      <c r="A18" s="73" t="str">
        <f t="shared" si="0"/>
        <v>OK</v>
      </c>
      <c r="B18" s="49" t="s">
        <v>57</v>
      </c>
      <c r="C18" s="74"/>
      <c r="D18" s="90"/>
      <c r="E18" s="464"/>
      <c r="F18" s="142" t="s">
        <v>257</v>
      </c>
      <c r="G18" s="143"/>
      <c r="H18" s="143"/>
      <c r="I18" s="144"/>
      <c r="J18" s="146">
        <v>52383.304730000003</v>
      </c>
      <c r="K18" s="147">
        <v>54543.443978149997</v>
      </c>
      <c r="L18" s="147">
        <v>52974.083431409999</v>
      </c>
      <c r="M18" s="147">
        <v>54331.800577759997</v>
      </c>
      <c r="N18" s="147">
        <v>58180.003538620003</v>
      </c>
      <c r="O18" s="147">
        <v>60857.986174639998</v>
      </c>
      <c r="P18" s="147">
        <v>61101.494409170104</v>
      </c>
      <c r="Q18" s="148">
        <v>71149.358804300005</v>
      </c>
      <c r="R18" s="147">
        <v>83506.022979799993</v>
      </c>
      <c r="S18" s="392">
        <v>100713.17038774004</v>
      </c>
      <c r="T18" s="393">
        <v>108538.57967655</v>
      </c>
    </row>
    <row r="19" spans="1:44" ht="15" x14ac:dyDescent="0.25">
      <c r="A19" s="73" t="str">
        <f t="shared" si="0"/>
        <v>OK</v>
      </c>
      <c r="B19" s="49" t="s">
        <v>57</v>
      </c>
      <c r="C19" s="74"/>
      <c r="D19" s="90"/>
      <c r="E19" s="465"/>
      <c r="F19" s="149"/>
      <c r="G19" s="92" t="s">
        <v>312</v>
      </c>
      <c r="H19" s="92"/>
      <c r="I19" s="94"/>
      <c r="J19" s="95">
        <v>47262.38321</v>
      </c>
      <c r="K19" s="97">
        <v>49099.246762369999</v>
      </c>
      <c r="L19" s="97">
        <v>47888.467926459998</v>
      </c>
      <c r="M19" s="97">
        <v>49397.3202532</v>
      </c>
      <c r="N19" s="97">
        <v>53180.658402239998</v>
      </c>
      <c r="O19" s="97">
        <v>55842.981585100002</v>
      </c>
      <c r="P19" s="97">
        <v>56078.534472779997</v>
      </c>
      <c r="Q19" s="96">
        <v>65531.836501259997</v>
      </c>
      <c r="R19" s="97">
        <v>77067.7733345499</v>
      </c>
      <c r="S19" s="394">
        <v>93309.242300320009</v>
      </c>
      <c r="T19" s="395">
        <v>100224.73139420999</v>
      </c>
    </row>
    <row r="20" spans="1:44" ht="15" x14ac:dyDescent="0.25">
      <c r="A20" s="73" t="str">
        <f t="shared" si="0"/>
        <v>OK</v>
      </c>
      <c r="B20" s="49" t="s">
        <v>57</v>
      </c>
      <c r="C20" s="74"/>
      <c r="D20" s="90"/>
      <c r="E20" s="465"/>
      <c r="F20" s="150" t="s">
        <v>258</v>
      </c>
      <c r="G20" s="151"/>
      <c r="H20" s="151"/>
      <c r="I20" s="152"/>
      <c r="J20" s="154">
        <v>3814.4043700000002</v>
      </c>
      <c r="K20" s="155">
        <v>3776.4682005999998</v>
      </c>
      <c r="L20" s="155">
        <v>3909.0543122499998</v>
      </c>
      <c r="M20" s="155">
        <v>4004.47256806</v>
      </c>
      <c r="N20" s="155">
        <v>4128.4953642700002</v>
      </c>
      <c r="O20" s="155">
        <v>4273.73977672</v>
      </c>
      <c r="P20" s="155">
        <v>4547.3691635499999</v>
      </c>
      <c r="Q20" s="156">
        <v>4975.7475241100001</v>
      </c>
      <c r="R20" s="155">
        <v>5753.3337548700001</v>
      </c>
      <c r="S20" s="396">
        <v>6692.6762191099997</v>
      </c>
      <c r="T20" s="397">
        <v>7324.9582117600003</v>
      </c>
    </row>
    <row r="21" spans="1:44" ht="15" x14ac:dyDescent="0.25">
      <c r="A21" s="73" t="str">
        <f t="shared" si="0"/>
        <v>OK</v>
      </c>
      <c r="B21" s="49" t="s">
        <v>57</v>
      </c>
      <c r="C21" s="74"/>
      <c r="D21" s="90"/>
      <c r="E21" s="465"/>
      <c r="F21" s="142" t="s">
        <v>259</v>
      </c>
      <c r="G21" s="143"/>
      <c r="H21" s="143"/>
      <c r="I21" s="144"/>
      <c r="J21" s="146">
        <v>35166.067790000001</v>
      </c>
      <c r="K21" s="147">
        <v>34465.28150302</v>
      </c>
      <c r="L21" s="147">
        <v>33991.992697180001</v>
      </c>
      <c r="M21" s="147">
        <v>32667.412407560001</v>
      </c>
      <c r="N21" s="147">
        <v>33203.839472259999</v>
      </c>
      <c r="O21" s="147">
        <v>34609.061962729997</v>
      </c>
      <c r="P21" s="147">
        <v>33096.422732990002</v>
      </c>
      <c r="Q21" s="148">
        <v>35905.045781120003</v>
      </c>
      <c r="R21" s="147">
        <v>43179.044154219999</v>
      </c>
      <c r="S21" s="392">
        <v>47864.922241580003</v>
      </c>
      <c r="T21" s="393">
        <v>50982.864595580002</v>
      </c>
    </row>
    <row r="22" spans="1:44" ht="15" x14ac:dyDescent="0.25">
      <c r="A22" s="73" t="str">
        <f t="shared" si="0"/>
        <v>OK</v>
      </c>
      <c r="B22" s="49" t="s">
        <v>57</v>
      </c>
      <c r="C22" s="74"/>
      <c r="D22" s="90"/>
      <c r="E22" s="465"/>
      <c r="F22" s="467" t="s">
        <v>29</v>
      </c>
      <c r="G22" s="157" t="s">
        <v>287</v>
      </c>
      <c r="H22" s="84"/>
      <c r="I22" s="86"/>
      <c r="J22" s="87">
        <v>7576.9533199999996</v>
      </c>
      <c r="K22" s="89">
        <v>7556.3829441799999</v>
      </c>
      <c r="L22" s="89">
        <v>7546.5026789699996</v>
      </c>
      <c r="M22" s="89">
        <v>7605.8349967100003</v>
      </c>
      <c r="N22" s="89">
        <v>7728.02408449</v>
      </c>
      <c r="O22" s="89">
        <v>7974.1690701300004</v>
      </c>
      <c r="P22" s="89">
        <v>7615.0127489799997</v>
      </c>
      <c r="Q22" s="88">
        <v>8419.8985459899995</v>
      </c>
      <c r="R22" s="89">
        <v>10001.143995529999</v>
      </c>
      <c r="S22" s="398">
        <v>11003.070730810001</v>
      </c>
      <c r="T22" s="399">
        <v>11308.44306091</v>
      </c>
    </row>
    <row r="23" spans="1:44" ht="15" x14ac:dyDescent="0.25">
      <c r="A23" s="73" t="str">
        <f t="shared" si="0"/>
        <v>OK</v>
      </c>
      <c r="B23" s="49" t="s">
        <v>57</v>
      </c>
      <c r="C23" s="74"/>
      <c r="D23" s="90"/>
      <c r="E23" s="465"/>
      <c r="F23" s="468"/>
      <c r="G23" s="157" t="s">
        <v>288</v>
      </c>
      <c r="H23" s="84"/>
      <c r="I23" s="86"/>
      <c r="J23" s="87">
        <v>15936.232</v>
      </c>
      <c r="K23" s="89">
        <v>15700.01185807</v>
      </c>
      <c r="L23" s="89">
        <v>15648.8216696</v>
      </c>
      <c r="M23" s="89">
        <v>15245.237551280001</v>
      </c>
      <c r="N23" s="89">
        <v>15648.361476079999</v>
      </c>
      <c r="O23" s="89">
        <v>18604.73770559</v>
      </c>
      <c r="P23" s="89">
        <v>17822.54742264</v>
      </c>
      <c r="Q23" s="88">
        <v>19382.850635520001</v>
      </c>
      <c r="R23" s="89">
        <v>23728.268693900001</v>
      </c>
      <c r="S23" s="398">
        <v>26042.877103360002</v>
      </c>
      <c r="T23" s="399">
        <v>31150.083676780006</v>
      </c>
    </row>
    <row r="24" spans="1:44" ht="15" x14ac:dyDescent="0.25">
      <c r="A24" s="73" t="str">
        <f t="shared" si="0"/>
        <v>OK</v>
      </c>
      <c r="B24" s="49" t="s">
        <v>57</v>
      </c>
      <c r="C24" s="74"/>
      <c r="D24" s="90"/>
      <c r="E24" s="465"/>
      <c r="F24" s="469"/>
      <c r="G24" s="91" t="s">
        <v>260</v>
      </c>
      <c r="H24" s="92"/>
      <c r="I24" s="94"/>
      <c r="J24" s="95">
        <v>11652.833490000001</v>
      </c>
      <c r="K24" s="97">
        <v>11208.877200770001</v>
      </c>
      <c r="L24" s="97">
        <v>10796.654365209999</v>
      </c>
      <c r="M24" s="97">
        <v>9813.8564075100021</v>
      </c>
      <c r="N24" s="97">
        <v>9827.3904116900012</v>
      </c>
      <c r="O24" s="97">
        <v>8030.0796870099994</v>
      </c>
      <c r="P24" s="97">
        <v>7658.77056137</v>
      </c>
      <c r="Q24" s="96">
        <v>8102.2143305099999</v>
      </c>
      <c r="R24" s="97">
        <v>9449.0880547900106</v>
      </c>
      <c r="S24" s="394">
        <v>10818.317862410002</v>
      </c>
      <c r="T24" s="395">
        <v>8523.7547698899998</v>
      </c>
      <c r="AR24" s="111"/>
    </row>
    <row r="25" spans="1:44" ht="15" x14ac:dyDescent="0.25">
      <c r="A25" s="73" t="str">
        <f t="shared" si="0"/>
        <v>OK</v>
      </c>
      <c r="B25" s="49" t="s">
        <v>57</v>
      </c>
      <c r="C25" s="74"/>
      <c r="D25" s="90"/>
      <c r="E25" s="465"/>
      <c r="F25" s="150" t="s">
        <v>307</v>
      </c>
      <c r="G25" s="151"/>
      <c r="H25" s="151"/>
      <c r="I25" s="152"/>
      <c r="J25" s="154">
        <v>3699.0903600000001</v>
      </c>
      <c r="K25" s="155">
        <v>3275.5415512999998</v>
      </c>
      <c r="L25" s="155">
        <v>3043.4091178899998</v>
      </c>
      <c r="M25" s="155">
        <v>3122.2695440100001</v>
      </c>
      <c r="N25" s="155">
        <v>3210.90103821</v>
      </c>
      <c r="O25" s="155">
        <v>3307.9242232900001</v>
      </c>
      <c r="P25" s="155">
        <v>3474.01285254</v>
      </c>
      <c r="Q25" s="156">
        <v>3760.7638166299998</v>
      </c>
      <c r="R25" s="155">
        <v>4326.3263250199998</v>
      </c>
      <c r="S25" s="396">
        <v>4888.1779441400004</v>
      </c>
      <c r="T25" s="397">
        <v>5340.882208940001</v>
      </c>
    </row>
    <row r="26" spans="1:44" ht="15" x14ac:dyDescent="0.25">
      <c r="A26" s="73" t="str">
        <f t="shared" si="0"/>
        <v>OK</v>
      </c>
      <c r="B26" s="49" t="s">
        <v>57</v>
      </c>
      <c r="C26" s="74"/>
      <c r="D26" s="90"/>
      <c r="E26" s="465"/>
      <c r="F26" s="150" t="s">
        <v>308</v>
      </c>
      <c r="G26" s="151"/>
      <c r="H26" s="151"/>
      <c r="I26" s="152"/>
      <c r="J26" s="154">
        <v>1458.2364399999999</v>
      </c>
      <c r="K26" s="155">
        <v>1448.5316089299999</v>
      </c>
      <c r="L26" s="155">
        <v>1220.33181384</v>
      </c>
      <c r="M26" s="155">
        <v>1273.77002565</v>
      </c>
      <c r="N26" s="155">
        <v>1203.2176085399999</v>
      </c>
      <c r="O26" s="155">
        <v>2991.2772184999999</v>
      </c>
      <c r="P26" s="155">
        <v>3066.9254523499999</v>
      </c>
      <c r="Q26" s="156">
        <v>3216.5480750000002</v>
      </c>
      <c r="R26" s="155">
        <v>3571.1163617399998</v>
      </c>
      <c r="S26" s="396">
        <v>4057.8675321300002</v>
      </c>
      <c r="T26" s="397">
        <v>4457.2361579899998</v>
      </c>
    </row>
    <row r="27" spans="1:44" ht="15" x14ac:dyDescent="0.25">
      <c r="A27" s="73" t="str">
        <f t="shared" si="0"/>
        <v>OK</v>
      </c>
      <c r="B27" s="49" t="s">
        <v>57</v>
      </c>
      <c r="C27" s="74"/>
      <c r="D27" s="90"/>
      <c r="E27" s="465"/>
      <c r="F27" s="150" t="s">
        <v>261</v>
      </c>
      <c r="G27" s="151"/>
      <c r="H27" s="151"/>
      <c r="I27" s="152"/>
      <c r="J27" s="154">
        <v>32540.281319999998</v>
      </c>
      <c r="K27" s="155">
        <v>34428.752057760001</v>
      </c>
      <c r="L27" s="155">
        <v>34473.06789264</v>
      </c>
      <c r="M27" s="155">
        <v>34442.005675419998</v>
      </c>
      <c r="N27" s="155">
        <v>32991.647699939997</v>
      </c>
      <c r="O27" s="155">
        <v>33883.356166669997</v>
      </c>
      <c r="P27" s="155">
        <v>32078.322028099999</v>
      </c>
      <c r="Q27" s="156">
        <v>33933.395472969998</v>
      </c>
      <c r="R27" s="155">
        <v>47619.459098300002</v>
      </c>
      <c r="S27" s="396">
        <v>46505.649330199994</v>
      </c>
      <c r="T27" s="397">
        <v>45757.941266210008</v>
      </c>
    </row>
    <row r="28" spans="1:44" ht="15" x14ac:dyDescent="0.25">
      <c r="A28" s="73" t="str">
        <f t="shared" si="0"/>
        <v>OK</v>
      </c>
      <c r="B28" s="49" t="s">
        <v>57</v>
      </c>
      <c r="C28" s="74"/>
      <c r="D28" s="90"/>
      <c r="E28" s="465"/>
      <c r="F28" s="150" t="s">
        <v>262</v>
      </c>
      <c r="G28" s="151"/>
      <c r="H28" s="151"/>
      <c r="I28" s="152"/>
      <c r="J28" s="154">
        <v>754.86315999999999</v>
      </c>
      <c r="K28" s="155">
        <v>809.36372805999997</v>
      </c>
      <c r="L28" s="155">
        <v>780.66685251000001</v>
      </c>
      <c r="M28" s="155">
        <v>722.27682779999998</v>
      </c>
      <c r="N28" s="155">
        <v>754.50039776999995</v>
      </c>
      <c r="O28" s="155">
        <v>774.95817337999995</v>
      </c>
      <c r="P28" s="155">
        <v>751.28527786999996</v>
      </c>
      <c r="Q28" s="156">
        <v>862.04752443999996</v>
      </c>
      <c r="R28" s="155">
        <v>923.88640378000002</v>
      </c>
      <c r="S28" s="396">
        <v>1008.2358380899999</v>
      </c>
      <c r="T28" s="397">
        <v>1078.5304237100004</v>
      </c>
    </row>
    <row r="29" spans="1:44" ht="15.5" thickBot="1" x14ac:dyDescent="0.3">
      <c r="A29" s="73" t="str">
        <f t="shared" si="0"/>
        <v>OK</v>
      </c>
      <c r="B29" s="49" t="s">
        <v>57</v>
      </c>
      <c r="C29" s="74"/>
      <c r="D29" s="158"/>
      <c r="E29" s="466"/>
      <c r="F29" s="159" t="s">
        <v>263</v>
      </c>
      <c r="G29" s="160"/>
      <c r="H29" s="160"/>
      <c r="I29" s="161"/>
      <c r="J29" s="163">
        <v>6594.7218700000003</v>
      </c>
      <c r="K29" s="164">
        <v>7019.2964996000001</v>
      </c>
      <c r="L29" s="164">
        <v>7286.5977243699999</v>
      </c>
      <c r="M29" s="164">
        <v>6725.1250677300004</v>
      </c>
      <c r="N29" s="164">
        <v>7877.9405990699997</v>
      </c>
      <c r="O29" s="164">
        <v>6182.9376561400004</v>
      </c>
      <c r="P29" s="164">
        <v>5314.1675738900003</v>
      </c>
      <c r="Q29" s="165">
        <v>6221.1625198900001</v>
      </c>
      <c r="R29" s="164">
        <v>7793.1448240700001</v>
      </c>
      <c r="S29" s="400">
        <v>8058.2875974301151</v>
      </c>
      <c r="T29" s="401">
        <v>8383.8819143799446</v>
      </c>
    </row>
    <row r="30" spans="1:44" ht="13.5" thickBot="1" x14ac:dyDescent="0.3">
      <c r="A30" s="73" t="s">
        <v>50</v>
      </c>
      <c r="B30" s="49" t="s">
        <v>57</v>
      </c>
      <c r="C30" s="106"/>
      <c r="D30" s="121" t="s">
        <v>242</v>
      </c>
      <c r="E30" s="122"/>
      <c r="F30" s="122"/>
      <c r="G30" s="122"/>
      <c r="H30" s="122"/>
      <c r="I30" s="122"/>
      <c r="J30" s="167"/>
      <c r="K30" s="166"/>
      <c r="L30" s="166"/>
      <c r="M30" s="166"/>
      <c r="N30" s="166"/>
      <c r="O30" s="166"/>
      <c r="P30" s="166"/>
      <c r="Q30" s="168"/>
      <c r="R30" s="168"/>
      <c r="S30" s="402"/>
      <c r="T30" s="403"/>
    </row>
    <row r="31" spans="1:44" ht="12.75" customHeight="1" x14ac:dyDescent="0.25">
      <c r="A31" s="73" t="str">
        <f t="shared" ref="A31:A44" si="2">IF(COUNTBLANK(C31:IV31)=254,"odstr",IF(AND($A$1="TISK",SUM(J31:R31)=0),"odstr","OK"))</f>
        <v>OK</v>
      </c>
      <c r="B31" s="49" t="s">
        <v>57</v>
      </c>
      <c r="C31" s="74"/>
      <c r="D31" s="169"/>
      <c r="E31" s="170" t="s">
        <v>9</v>
      </c>
      <c r="F31" s="170"/>
      <c r="G31" s="170"/>
      <c r="H31" s="171"/>
      <c r="I31" s="172"/>
      <c r="J31" s="24">
        <f t="shared" ref="J31:Q44" si="3">J16/J$15</f>
        <v>0.10666846814618382</v>
      </c>
      <c r="K31" s="25">
        <f t="shared" si="3"/>
        <v>0.10433484724324128</v>
      </c>
      <c r="L31" s="25">
        <f t="shared" si="3"/>
        <v>0.10952226220668632</v>
      </c>
      <c r="M31" s="25">
        <f t="shared" si="3"/>
        <v>0.11635025827169332</v>
      </c>
      <c r="N31" s="25">
        <f t="shared" si="3"/>
        <v>0.12009249243834717</v>
      </c>
      <c r="O31" s="25">
        <f t="shared" si="3"/>
        <v>0.11633828166600914</v>
      </c>
      <c r="P31" s="25">
        <f t="shared" si="3"/>
        <v>0.11597584746968481</v>
      </c>
      <c r="Q31" s="26">
        <f t="shared" si="3"/>
        <v>0.11858995588844407</v>
      </c>
      <c r="R31" s="25">
        <f>R16/R$15</f>
        <v>0.112187656690965</v>
      </c>
      <c r="S31" s="404">
        <f>S16/S$15</f>
        <v>0.11345821046161869</v>
      </c>
      <c r="T31" s="405">
        <f>T16/T$15</f>
        <v>0.11595199708603252</v>
      </c>
    </row>
    <row r="32" spans="1:44" ht="12.75" customHeight="1" x14ac:dyDescent="0.25">
      <c r="A32" s="73" t="str">
        <f t="shared" si="2"/>
        <v>OK</v>
      </c>
      <c r="B32" s="49" t="s">
        <v>57</v>
      </c>
      <c r="C32" s="74"/>
      <c r="D32" s="173"/>
      <c r="E32" s="92"/>
      <c r="F32" s="92" t="s">
        <v>264</v>
      </c>
      <c r="G32" s="92"/>
      <c r="H32" s="93"/>
      <c r="I32" s="94"/>
      <c r="J32" s="27">
        <f t="shared" si="3"/>
        <v>0.10415434670245256</v>
      </c>
      <c r="K32" s="28">
        <f t="shared" si="3"/>
        <v>0.10207746652798974</v>
      </c>
      <c r="L32" s="28">
        <f t="shared" si="3"/>
        <v>0.1071446232776046</v>
      </c>
      <c r="M32" s="28">
        <f t="shared" si="3"/>
        <v>0.11407140724294614</v>
      </c>
      <c r="N32" s="28">
        <f t="shared" si="3"/>
        <v>0.11785144524435441</v>
      </c>
      <c r="O32" s="28">
        <f t="shared" si="3"/>
        <v>0.11406873301496674</v>
      </c>
      <c r="P32" s="28">
        <f t="shared" si="3"/>
        <v>0.11339104458572394</v>
      </c>
      <c r="Q32" s="29">
        <f t="shared" si="3"/>
        <v>0.11610397839151985</v>
      </c>
      <c r="R32" s="28">
        <f t="shared" ref="R32:R44" si="4">R17/R$15</f>
        <v>0.10963251631642575</v>
      </c>
      <c r="S32" s="406">
        <f t="shared" ref="S32:S44" si="5">S17/S$15</f>
        <v>0.11081955022505877</v>
      </c>
      <c r="T32" s="407">
        <f t="shared" ref="T32:T44" si="6">T17/T$15</f>
        <v>0.11361002978763432</v>
      </c>
    </row>
    <row r="33" spans="1:20" ht="12.75" customHeight="1" x14ac:dyDescent="0.25">
      <c r="A33" s="73" t="str">
        <f t="shared" si="2"/>
        <v>OK</v>
      </c>
      <c r="B33" s="49" t="s">
        <v>57</v>
      </c>
      <c r="C33" s="74"/>
      <c r="D33" s="174"/>
      <c r="E33" s="143" t="s">
        <v>30</v>
      </c>
      <c r="F33" s="143"/>
      <c r="G33" s="143"/>
      <c r="H33" s="175"/>
      <c r="I33" s="144"/>
      <c r="J33" s="30">
        <f t="shared" si="3"/>
        <v>0.34304908061495487</v>
      </c>
      <c r="K33" s="31">
        <f t="shared" si="3"/>
        <v>0.3495301053696232</v>
      </c>
      <c r="L33" s="31">
        <f t="shared" si="3"/>
        <v>0.34262430824178819</v>
      </c>
      <c r="M33" s="31">
        <f t="shared" si="3"/>
        <v>0.34970198009178038</v>
      </c>
      <c r="N33" s="31">
        <f t="shared" si="3"/>
        <v>0.36165895118014713</v>
      </c>
      <c r="O33" s="31">
        <f t="shared" si="3"/>
        <v>0.36613165944400389</v>
      </c>
      <c r="P33" s="31">
        <f t="shared" si="3"/>
        <v>0.37659622816212224</v>
      </c>
      <c r="Q33" s="32">
        <f t="shared" si="3"/>
        <v>0.3918895430601001</v>
      </c>
      <c r="R33" s="31">
        <f t="shared" si="4"/>
        <v>0.3769603811135524</v>
      </c>
      <c r="S33" s="408">
        <f t="shared" si="5"/>
        <v>0.40623707078143517</v>
      </c>
      <c r="T33" s="409">
        <f t="shared" si="6"/>
        <v>0.41383290516798565</v>
      </c>
    </row>
    <row r="34" spans="1:20" x14ac:dyDescent="0.25">
      <c r="A34" s="73" t="str">
        <f t="shared" si="2"/>
        <v>OK</v>
      </c>
      <c r="B34" s="49" t="s">
        <v>57</v>
      </c>
      <c r="C34" s="74"/>
      <c r="D34" s="173"/>
      <c r="E34" s="92"/>
      <c r="F34" s="92" t="s">
        <v>265</v>
      </c>
      <c r="G34" s="92"/>
      <c r="H34" s="93"/>
      <c r="I34" s="94"/>
      <c r="J34" s="27">
        <f t="shared" si="3"/>
        <v>0.30951306320650646</v>
      </c>
      <c r="K34" s="28">
        <f t="shared" si="3"/>
        <v>0.31464212089898924</v>
      </c>
      <c r="L34" s="28">
        <f t="shared" si="3"/>
        <v>0.30973170526502675</v>
      </c>
      <c r="M34" s="28">
        <f t="shared" si="3"/>
        <v>0.3179416201943962</v>
      </c>
      <c r="N34" s="28">
        <f t="shared" si="3"/>
        <v>0.33058198643897846</v>
      </c>
      <c r="O34" s="28">
        <f t="shared" si="3"/>
        <v>0.3359605665784185</v>
      </c>
      <c r="P34" s="28">
        <f t="shared" si="3"/>
        <v>0.34563744745560532</v>
      </c>
      <c r="Q34" s="29">
        <f t="shared" si="3"/>
        <v>0.36094831905661373</v>
      </c>
      <c r="R34" s="28">
        <f t="shared" si="4"/>
        <v>0.34789702791608607</v>
      </c>
      <c r="S34" s="406">
        <f t="shared" si="5"/>
        <v>0.37637255507876949</v>
      </c>
      <c r="T34" s="407">
        <f t="shared" si="6"/>
        <v>0.38213409357436051</v>
      </c>
    </row>
    <row r="35" spans="1:20" x14ac:dyDescent="0.25">
      <c r="A35" s="73" t="str">
        <f t="shared" si="2"/>
        <v>OK</v>
      </c>
      <c r="B35" s="49" t="s">
        <v>57</v>
      </c>
      <c r="C35" s="74"/>
      <c r="D35" s="176"/>
      <c r="E35" s="151" t="s">
        <v>10</v>
      </c>
      <c r="F35" s="151"/>
      <c r="G35" s="151"/>
      <c r="H35" s="177"/>
      <c r="I35" s="152"/>
      <c r="J35" s="33">
        <f t="shared" si="3"/>
        <v>2.4979865607309998E-2</v>
      </c>
      <c r="K35" s="34">
        <f t="shared" si="3"/>
        <v>2.4200696395510604E-2</v>
      </c>
      <c r="L35" s="34">
        <f t="shared" si="3"/>
        <v>2.5282873111875312E-2</v>
      </c>
      <c r="M35" s="34">
        <f t="shared" si="3"/>
        <v>2.5774444641671283E-2</v>
      </c>
      <c r="N35" s="34">
        <f t="shared" si="3"/>
        <v>2.5663582203168143E-2</v>
      </c>
      <c r="O35" s="34">
        <f t="shared" si="3"/>
        <v>2.5711521771227857E-2</v>
      </c>
      <c r="P35" s="34">
        <f t="shared" si="3"/>
        <v>2.8027499026221193E-2</v>
      </c>
      <c r="Q35" s="35">
        <f t="shared" si="3"/>
        <v>2.7406338670870001E-2</v>
      </c>
      <c r="R35" s="34">
        <f t="shared" si="4"/>
        <v>2.5971526454252117E-2</v>
      </c>
      <c r="S35" s="410">
        <f t="shared" si="5"/>
        <v>2.6995607153190979E-2</v>
      </c>
      <c r="T35" s="411">
        <f t="shared" si="6"/>
        <v>2.7928398787234684E-2</v>
      </c>
    </row>
    <row r="36" spans="1:20" x14ac:dyDescent="0.25">
      <c r="A36" s="73" t="str">
        <f t="shared" si="2"/>
        <v>OK</v>
      </c>
      <c r="B36" s="49" t="s">
        <v>57</v>
      </c>
      <c r="C36" s="74"/>
      <c r="D36" s="174"/>
      <c r="E36" s="143" t="s">
        <v>11</v>
      </c>
      <c r="F36" s="143"/>
      <c r="G36" s="143"/>
      <c r="H36" s="175"/>
      <c r="I36" s="144"/>
      <c r="J36" s="30">
        <f t="shared" si="3"/>
        <v>0.23029641383610119</v>
      </c>
      <c r="K36" s="31">
        <f t="shared" si="3"/>
        <v>0.22086345483006486</v>
      </c>
      <c r="L36" s="31">
        <f t="shared" si="3"/>
        <v>0.21985246802261138</v>
      </c>
      <c r="M36" s="31">
        <f t="shared" si="3"/>
        <v>0.2102610015114193</v>
      </c>
      <c r="N36" s="31">
        <f t="shared" si="3"/>
        <v>0.20640194273484838</v>
      </c>
      <c r="O36" s="31">
        <f t="shared" si="3"/>
        <v>0.20821381193673133</v>
      </c>
      <c r="P36" s="31">
        <f t="shared" si="3"/>
        <v>0.20398826718438753</v>
      </c>
      <c r="Q36" s="32">
        <f t="shared" si="3"/>
        <v>0.19776442432064059</v>
      </c>
      <c r="R36" s="31">
        <f t="shared" si="4"/>
        <v>0.19491754438396633</v>
      </c>
      <c r="S36" s="408">
        <f t="shared" si="5"/>
        <v>0.19306815314958684</v>
      </c>
      <c r="T36" s="409">
        <f t="shared" si="6"/>
        <v>0.19438606099553804</v>
      </c>
    </row>
    <row r="37" spans="1:20" x14ac:dyDescent="0.25">
      <c r="A37" s="73" t="str">
        <f t="shared" si="2"/>
        <v>OK</v>
      </c>
      <c r="B37" s="49" t="s">
        <v>57</v>
      </c>
      <c r="C37" s="74"/>
      <c r="D37" s="83"/>
      <c r="E37" s="470" t="s">
        <v>29</v>
      </c>
      <c r="F37" s="157" t="s">
        <v>266</v>
      </c>
      <c r="G37" s="84"/>
      <c r="H37" s="85"/>
      <c r="I37" s="86"/>
      <c r="J37" s="36">
        <f t="shared" si="3"/>
        <v>4.9620139158570983E-2</v>
      </c>
      <c r="K37" s="37">
        <f t="shared" si="3"/>
        <v>4.8423479231537198E-2</v>
      </c>
      <c r="L37" s="37">
        <f t="shared" si="3"/>
        <v>4.8809060818857039E-2</v>
      </c>
      <c r="M37" s="37">
        <f t="shared" si="3"/>
        <v>4.8954305403410302E-2</v>
      </c>
      <c r="N37" s="37">
        <f t="shared" si="3"/>
        <v>4.8038998196971647E-2</v>
      </c>
      <c r="O37" s="37">
        <f t="shared" si="3"/>
        <v>4.7973913332517812E-2</v>
      </c>
      <c r="P37" s="37">
        <f t="shared" si="3"/>
        <v>4.6934778050894035E-2</v>
      </c>
      <c r="Q37" s="38">
        <f t="shared" si="3"/>
        <v>4.6376668029803836E-2</v>
      </c>
      <c r="R37" s="37">
        <f t="shared" si="4"/>
        <v>4.5146863873980342E-2</v>
      </c>
      <c r="S37" s="412">
        <f t="shared" si="5"/>
        <v>4.4382032718029915E-2</v>
      </c>
      <c r="T37" s="413">
        <f t="shared" si="6"/>
        <v>4.31165200315793E-2</v>
      </c>
    </row>
    <row r="38" spans="1:20" x14ac:dyDescent="0.25">
      <c r="A38" s="73" t="str">
        <f t="shared" si="2"/>
        <v>OK</v>
      </c>
      <c r="B38" s="49" t="s">
        <v>57</v>
      </c>
      <c r="C38" s="74"/>
      <c r="D38" s="90"/>
      <c r="E38" s="471"/>
      <c r="F38" s="157" t="s">
        <v>267</v>
      </c>
      <c r="G38" s="84"/>
      <c r="H38" s="85"/>
      <c r="I38" s="86"/>
      <c r="J38" s="36">
        <f t="shared" si="3"/>
        <v>0.10436358996907111</v>
      </c>
      <c r="K38" s="37">
        <f t="shared" si="3"/>
        <v>0.10061019984828742</v>
      </c>
      <c r="L38" s="37">
        <f t="shared" si="3"/>
        <v>0.10121301496963143</v>
      </c>
      <c r="M38" s="37">
        <f t="shared" si="3"/>
        <v>9.8124665517425796E-2</v>
      </c>
      <c r="N38" s="37">
        <f t="shared" si="3"/>
        <v>9.7273455739311024E-2</v>
      </c>
      <c r="O38" s="37">
        <f t="shared" si="3"/>
        <v>0.11192916357962926</v>
      </c>
      <c r="P38" s="37">
        <f t="shared" si="3"/>
        <v>0.10984844479678481</v>
      </c>
      <c r="Q38" s="38">
        <f t="shared" si="3"/>
        <v>0.10676043475878848</v>
      </c>
      <c r="R38" s="37">
        <f t="shared" si="4"/>
        <v>0.10711343793945272</v>
      </c>
      <c r="S38" s="412">
        <f t="shared" si="5"/>
        <v>0.10504665942357964</v>
      </c>
      <c r="T38" s="413">
        <f t="shared" si="6"/>
        <v>0.11876818051796226</v>
      </c>
    </row>
    <row r="39" spans="1:20" x14ac:dyDescent="0.25">
      <c r="A39" s="73" t="str">
        <f t="shared" si="2"/>
        <v>OK</v>
      </c>
      <c r="B39" s="49" t="s">
        <v>57</v>
      </c>
      <c r="C39" s="74"/>
      <c r="D39" s="178"/>
      <c r="E39" s="472" t="s">
        <v>29</v>
      </c>
      <c r="F39" s="91" t="s">
        <v>268</v>
      </c>
      <c r="G39" s="92"/>
      <c r="H39" s="93"/>
      <c r="I39" s="94"/>
      <c r="J39" s="27">
        <f t="shared" si="3"/>
        <v>7.631236394702462E-2</v>
      </c>
      <c r="K39" s="28">
        <f t="shared" si="3"/>
        <v>7.1829714871502887E-2</v>
      </c>
      <c r="L39" s="28">
        <f t="shared" si="3"/>
        <v>6.9830301792676019E-2</v>
      </c>
      <c r="M39" s="28">
        <f t="shared" si="3"/>
        <v>6.3166046064143638E-2</v>
      </c>
      <c r="N39" s="28">
        <f t="shared" si="3"/>
        <v>6.1089094069414748E-2</v>
      </c>
      <c r="O39" s="28">
        <f t="shared" si="3"/>
        <v>4.8310280804160215E-2</v>
      </c>
      <c r="P39" s="28">
        <f t="shared" si="3"/>
        <v>4.720447729897375E-2</v>
      </c>
      <c r="Q39" s="29">
        <f t="shared" si="3"/>
        <v>4.4626868395146561E-2</v>
      </c>
      <c r="R39" s="28">
        <f t="shared" si="4"/>
        <v>4.2654789525430815E-2</v>
      </c>
      <c r="S39" s="406">
        <f t="shared" si="5"/>
        <v>4.3636812765283597E-2</v>
      </c>
      <c r="T39" s="407">
        <f t="shared" si="6"/>
        <v>3.2499137264140547E-2</v>
      </c>
    </row>
    <row r="40" spans="1:20" x14ac:dyDescent="0.25">
      <c r="A40" s="73" t="str">
        <f t="shared" si="2"/>
        <v>OK</v>
      </c>
      <c r="B40" s="49" t="s">
        <v>57</v>
      </c>
      <c r="C40" s="74"/>
      <c r="D40" s="176"/>
      <c r="E40" s="151" t="s">
        <v>250</v>
      </c>
      <c r="F40" s="151"/>
      <c r="G40" s="151"/>
      <c r="H40" s="177"/>
      <c r="I40" s="152"/>
      <c r="J40" s="33">
        <f t="shared" si="3"/>
        <v>2.4224694368755656E-2</v>
      </c>
      <c r="K40" s="34">
        <f t="shared" si="3"/>
        <v>2.0990614087865681E-2</v>
      </c>
      <c r="L40" s="34">
        <f t="shared" si="3"/>
        <v>1.9684077121672958E-2</v>
      </c>
      <c r="M40" s="34">
        <f t="shared" si="3"/>
        <v>2.0096220451186322E-2</v>
      </c>
      <c r="N40" s="34">
        <f t="shared" si="3"/>
        <v>1.9959625836932674E-2</v>
      </c>
      <c r="O40" s="34">
        <f t="shared" si="3"/>
        <v>1.9901016469928399E-2</v>
      </c>
      <c r="P40" s="34">
        <f t="shared" si="3"/>
        <v>2.1411917163468748E-2</v>
      </c>
      <c r="Q40" s="35">
        <f t="shared" si="3"/>
        <v>2.0714227625154891E-2</v>
      </c>
      <c r="R40" s="34">
        <f t="shared" si="4"/>
        <v>1.9529772369780266E-2</v>
      </c>
      <c r="S40" s="410">
        <f t="shared" si="5"/>
        <v>1.971697526590406E-2</v>
      </c>
      <c r="T40" s="414">
        <f t="shared" si="6"/>
        <v>2.0363568486636233E-2</v>
      </c>
    </row>
    <row r="41" spans="1:20" x14ac:dyDescent="0.25">
      <c r="A41" s="73" t="str">
        <f t="shared" si="2"/>
        <v>OK</v>
      </c>
      <c r="B41" s="49" t="s">
        <v>57</v>
      </c>
      <c r="C41" s="74"/>
      <c r="D41" s="176"/>
      <c r="E41" s="151" t="s">
        <v>251</v>
      </c>
      <c r="F41" s="151"/>
      <c r="G41" s="151"/>
      <c r="H41" s="177"/>
      <c r="I41" s="152"/>
      <c r="J41" s="33">
        <f t="shared" si="3"/>
        <v>9.5497348370755363E-3</v>
      </c>
      <c r="K41" s="34">
        <f t="shared" si="3"/>
        <v>9.2826079354900604E-3</v>
      </c>
      <c r="L41" s="34">
        <f t="shared" si="3"/>
        <v>7.892828274862854E-3</v>
      </c>
      <c r="M41" s="34">
        <f t="shared" si="3"/>
        <v>8.198511652744633E-3</v>
      </c>
      <c r="N41" s="34">
        <f t="shared" si="3"/>
        <v>7.4794498432301541E-3</v>
      </c>
      <c r="O41" s="34">
        <f t="shared" si="3"/>
        <v>1.7996015982579921E-2</v>
      </c>
      <c r="P41" s="34">
        <f t="shared" si="3"/>
        <v>1.8902852844726484E-2</v>
      </c>
      <c r="Q41" s="35">
        <f t="shared" si="3"/>
        <v>1.7716695927081392E-2</v>
      </c>
      <c r="R41" s="34">
        <f t="shared" si="4"/>
        <v>1.6120626233726756E-2</v>
      </c>
      <c r="S41" s="410">
        <f t="shared" si="5"/>
        <v>1.6367831670129326E-2</v>
      </c>
      <c r="T41" s="415">
        <f t="shared" si="6"/>
        <v>1.6994427177669358E-2</v>
      </c>
    </row>
    <row r="42" spans="1:20" x14ac:dyDescent="0.25">
      <c r="A42" s="73" t="str">
        <f t="shared" si="2"/>
        <v>OK</v>
      </c>
      <c r="B42" s="49" t="s">
        <v>57</v>
      </c>
      <c r="C42" s="74"/>
      <c r="D42" s="176"/>
      <c r="E42" s="151" t="s">
        <v>269</v>
      </c>
      <c r="F42" s="151"/>
      <c r="G42" s="151"/>
      <c r="H42" s="177"/>
      <c r="I42" s="152"/>
      <c r="J42" s="33">
        <f t="shared" si="3"/>
        <v>0.21310059850777172</v>
      </c>
      <c r="K42" s="34">
        <f t="shared" si="3"/>
        <v>0.22062936361910401</v>
      </c>
      <c r="L42" s="34">
        <f t="shared" si="3"/>
        <v>0.22296395283518358</v>
      </c>
      <c r="M42" s="34">
        <f t="shared" si="3"/>
        <v>0.22168301905968751</v>
      </c>
      <c r="N42" s="34">
        <f t="shared" si="3"/>
        <v>0.20508291473280696</v>
      </c>
      <c r="O42" s="34">
        <f t="shared" si="3"/>
        <v>0.20384784644754955</v>
      </c>
      <c r="P42" s="34">
        <f t="shared" si="3"/>
        <v>0.19771325068833878</v>
      </c>
      <c r="Q42" s="35">
        <f t="shared" si="3"/>
        <v>0.18690460560519051</v>
      </c>
      <c r="R42" s="34">
        <f t="shared" si="4"/>
        <v>0.21496233217164024</v>
      </c>
      <c r="S42" s="410">
        <f t="shared" si="5"/>
        <v>0.1875853841752245</v>
      </c>
      <c r="T42" s="411">
        <f t="shared" si="6"/>
        <v>0.17446461732899329</v>
      </c>
    </row>
    <row r="43" spans="1:20" x14ac:dyDescent="0.25">
      <c r="A43" s="73" t="str">
        <f t="shared" si="2"/>
        <v>OK</v>
      </c>
      <c r="B43" s="49" t="s">
        <v>57</v>
      </c>
      <c r="C43" s="74"/>
      <c r="D43" s="176"/>
      <c r="E43" s="151" t="s">
        <v>270</v>
      </c>
      <c r="F43" s="151"/>
      <c r="G43" s="151"/>
      <c r="H43" s="177"/>
      <c r="I43" s="152"/>
      <c r="J43" s="33">
        <f t="shared" si="3"/>
        <v>4.9434665178693009E-3</v>
      </c>
      <c r="K43" s="34">
        <f t="shared" si="3"/>
        <v>5.1866359825846501E-3</v>
      </c>
      <c r="L43" s="34">
        <f t="shared" si="3"/>
        <v>5.0491754265999866E-3</v>
      </c>
      <c r="M43" s="34">
        <f t="shared" si="3"/>
        <v>4.6488729283796423E-3</v>
      </c>
      <c r="N43" s="34">
        <f t="shared" si="3"/>
        <v>4.6901307309369471E-3</v>
      </c>
      <c r="O43" s="34">
        <f t="shared" si="3"/>
        <v>4.6622758959702281E-3</v>
      </c>
      <c r="P43" s="34">
        <f t="shared" si="3"/>
        <v>4.6305119810148478E-3</v>
      </c>
      <c r="Q43" s="35">
        <f t="shared" si="3"/>
        <v>4.7481441312506251E-3</v>
      </c>
      <c r="R43" s="34">
        <f t="shared" si="4"/>
        <v>4.1705802581304095E-3</v>
      </c>
      <c r="S43" s="410">
        <f t="shared" si="5"/>
        <v>4.0668243482523316E-3</v>
      </c>
      <c r="T43" s="416">
        <f t="shared" si="6"/>
        <v>4.1121910742342145E-3</v>
      </c>
    </row>
    <row r="44" spans="1:20" ht="13.5" thickBot="1" x14ac:dyDescent="0.3">
      <c r="A44" s="73" t="str">
        <f t="shared" si="2"/>
        <v>OK</v>
      </c>
      <c r="B44" s="49" t="s">
        <v>57</v>
      </c>
      <c r="C44" s="74"/>
      <c r="D44" s="179"/>
      <c r="E44" s="160" t="s">
        <v>271</v>
      </c>
      <c r="F44" s="160"/>
      <c r="G44" s="160"/>
      <c r="H44" s="180"/>
      <c r="I44" s="161"/>
      <c r="J44" s="39">
        <f t="shared" si="3"/>
        <v>4.3187677563977851E-2</v>
      </c>
      <c r="K44" s="40">
        <f t="shared" si="3"/>
        <v>4.4981674536515609E-2</v>
      </c>
      <c r="L44" s="40">
        <f t="shared" si="3"/>
        <v>4.7128054758719375E-2</v>
      </c>
      <c r="M44" s="40">
        <f t="shared" si="3"/>
        <v>4.3285691391437592E-2</v>
      </c>
      <c r="N44" s="40">
        <f t="shared" si="3"/>
        <v>4.897091029958256E-2</v>
      </c>
      <c r="O44" s="40">
        <f t="shared" si="3"/>
        <v>3.7197570385999544E-2</v>
      </c>
      <c r="P44" s="40">
        <f t="shared" si="3"/>
        <v>3.2753625480035332E-2</v>
      </c>
      <c r="Q44" s="41">
        <f t="shared" si="3"/>
        <v>3.4266064771267743E-2</v>
      </c>
      <c r="R44" s="40">
        <f t="shared" si="4"/>
        <v>3.5179580323986492E-2</v>
      </c>
      <c r="S44" s="417">
        <f t="shared" si="5"/>
        <v>3.2503942994657982E-2</v>
      </c>
      <c r="T44" s="418">
        <f t="shared" si="6"/>
        <v>3.1965833895675942E-2</v>
      </c>
    </row>
    <row r="45" spans="1:20" x14ac:dyDescent="0.25">
      <c r="A45" s="73" t="s">
        <v>50</v>
      </c>
      <c r="B45" s="73" t="s">
        <v>58</v>
      </c>
      <c r="D45" s="107" t="str">
        <f>IF(D46="","","Komentáře:")</f>
        <v>Komentáře:</v>
      </c>
      <c r="E45" s="108"/>
      <c r="F45" s="108"/>
      <c r="G45" s="108"/>
      <c r="H45" s="108"/>
      <c r="I45" s="107"/>
      <c r="J45" s="109"/>
      <c r="K45" s="109"/>
      <c r="L45" s="109"/>
      <c r="M45" s="109"/>
      <c r="N45" s="109"/>
      <c r="O45" s="109"/>
      <c r="P45" s="427" t="s">
        <v>296</v>
      </c>
      <c r="Q45" s="427"/>
      <c r="R45" s="427"/>
      <c r="S45" s="427"/>
      <c r="T45" s="427"/>
    </row>
    <row r="46" spans="1:20" x14ac:dyDescent="0.25">
      <c r="A46" s="73" t="str">
        <f t="shared" ref="A46:A52" si="7">IF(COUNTBLANK(D46:E46)=2,"odstr","OK")</f>
        <v>OK</v>
      </c>
      <c r="B46" s="73"/>
      <c r="D46" s="110" t="s">
        <v>16</v>
      </c>
      <c r="E46" s="431" t="str">
        <f>Komentáře!C8</f>
        <v>§ 3111, 3112, 3115</v>
      </c>
      <c r="F46" s="431"/>
      <c r="G46" s="431"/>
      <c r="H46" s="431"/>
      <c r="I46" s="431"/>
      <c r="J46" s="431"/>
      <c r="K46" s="431"/>
      <c r="L46" s="431"/>
      <c r="M46" s="431"/>
      <c r="N46" s="431"/>
      <c r="O46" s="431"/>
      <c r="P46" s="431"/>
      <c r="Q46" s="431"/>
      <c r="R46" s="431"/>
      <c r="S46" s="319"/>
      <c r="T46" s="319"/>
    </row>
    <row r="47" spans="1:20" x14ac:dyDescent="0.25">
      <c r="A47" s="73" t="str">
        <f>IF(COUNTBLANK(D47:E47)=2,"odstr","OK")</f>
        <v>OK</v>
      </c>
      <c r="B47" s="73"/>
      <c r="D47" s="110" t="s">
        <v>17</v>
      </c>
      <c r="E47" s="431" t="str">
        <f>Komentáře!C9</f>
        <v>§ 3111</v>
      </c>
      <c r="F47" s="431"/>
      <c r="G47" s="431"/>
      <c r="H47" s="431"/>
      <c r="I47" s="431"/>
      <c r="J47" s="431"/>
      <c r="K47" s="431"/>
      <c r="L47" s="431"/>
      <c r="M47" s="431"/>
      <c r="N47" s="431"/>
      <c r="O47" s="431"/>
      <c r="P47" s="431"/>
      <c r="Q47" s="431"/>
      <c r="R47" s="431"/>
      <c r="S47" s="319"/>
      <c r="T47" s="319"/>
    </row>
    <row r="48" spans="1:20" x14ac:dyDescent="0.25">
      <c r="A48" s="73" t="str">
        <f t="shared" si="7"/>
        <v>OK</v>
      </c>
      <c r="B48" s="73"/>
      <c r="D48" s="110" t="s">
        <v>18</v>
      </c>
      <c r="E48" s="431" t="str">
        <f>Komentáře!C10</f>
        <v>§ 3113, 3114, 3117, 3118, 3119, 3143</v>
      </c>
      <c r="F48" s="431"/>
      <c r="G48" s="431"/>
      <c r="H48" s="431"/>
      <c r="I48" s="431"/>
      <c r="J48" s="431"/>
      <c r="K48" s="431"/>
      <c r="L48" s="431"/>
      <c r="M48" s="431"/>
      <c r="N48" s="431"/>
      <c r="O48" s="431"/>
      <c r="P48" s="431"/>
      <c r="Q48" s="431"/>
      <c r="R48" s="431"/>
      <c r="S48" s="319"/>
      <c r="T48" s="319"/>
    </row>
    <row r="49" spans="1:20" x14ac:dyDescent="0.25">
      <c r="A49" s="73" t="str">
        <f t="shared" si="7"/>
        <v>OK</v>
      </c>
      <c r="B49" s="73"/>
      <c r="D49" s="110" t="s">
        <v>31</v>
      </c>
      <c r="E49" s="431" t="str">
        <f>Komentáře!C11</f>
        <v>§ 3113, 3117, 3118, 3143</v>
      </c>
      <c r="F49" s="431"/>
      <c r="G49" s="431"/>
      <c r="H49" s="431"/>
      <c r="I49" s="431"/>
      <c r="J49" s="431"/>
      <c r="K49" s="431"/>
      <c r="L49" s="431"/>
      <c r="M49" s="431"/>
      <c r="N49" s="431"/>
      <c r="O49" s="431"/>
      <c r="P49" s="431"/>
      <c r="Q49" s="431"/>
      <c r="R49" s="431"/>
      <c r="S49" s="319"/>
      <c r="T49" s="319"/>
    </row>
    <row r="50" spans="1:20" x14ac:dyDescent="0.25">
      <c r="A50" s="73" t="str">
        <f t="shared" si="7"/>
        <v>OK</v>
      </c>
      <c r="B50" s="73"/>
      <c r="D50" s="110" t="s">
        <v>32</v>
      </c>
      <c r="E50" s="431" t="str">
        <f>Komentáře!C12</f>
        <v>§ 3231</v>
      </c>
      <c r="F50" s="431"/>
      <c r="G50" s="431"/>
      <c r="H50" s="431"/>
      <c r="I50" s="431"/>
      <c r="J50" s="431"/>
      <c r="K50" s="431"/>
      <c r="L50" s="431"/>
      <c r="M50" s="431"/>
      <c r="N50" s="431"/>
      <c r="O50" s="431"/>
      <c r="P50" s="431"/>
      <c r="Q50" s="431"/>
      <c r="R50" s="431"/>
      <c r="S50" s="319"/>
      <c r="T50" s="319"/>
    </row>
    <row r="51" spans="1:20" x14ac:dyDescent="0.25">
      <c r="A51" s="73" t="str">
        <f t="shared" si="7"/>
        <v>OK</v>
      </c>
      <c r="B51" s="73"/>
      <c r="D51" s="110" t="s">
        <v>33</v>
      </c>
      <c r="E51" s="431" t="str">
        <f>Komentáře!C13</f>
        <v>§ 312x; 3150</v>
      </c>
      <c r="F51" s="431"/>
      <c r="G51" s="431"/>
      <c r="H51" s="431"/>
      <c r="I51" s="431"/>
      <c r="J51" s="431"/>
      <c r="K51" s="431"/>
      <c r="L51" s="431"/>
      <c r="M51" s="431"/>
      <c r="N51" s="431"/>
      <c r="O51" s="431"/>
      <c r="P51" s="431"/>
      <c r="Q51" s="431"/>
      <c r="R51" s="431"/>
      <c r="S51" s="319"/>
      <c r="T51" s="319"/>
    </row>
    <row r="52" spans="1:20" x14ac:dyDescent="0.25">
      <c r="A52" s="73" t="str">
        <f t="shared" si="7"/>
        <v>OK</v>
      </c>
      <c r="B52" s="73"/>
      <c r="D52" s="110" t="s">
        <v>286</v>
      </c>
      <c r="E52" s="431" t="str">
        <f>Komentáře!C14</f>
        <v>§ 3121, 3128</v>
      </c>
      <c r="F52" s="431"/>
      <c r="G52" s="431"/>
      <c r="H52" s="431"/>
      <c r="I52" s="431"/>
      <c r="J52" s="431"/>
      <c r="K52" s="431"/>
      <c r="L52" s="431"/>
      <c r="M52" s="431"/>
      <c r="N52" s="431"/>
      <c r="O52" s="431"/>
      <c r="P52" s="431"/>
      <c r="Q52" s="431"/>
      <c r="R52" s="431"/>
      <c r="S52" s="319"/>
      <c r="T52" s="319"/>
    </row>
    <row r="53" spans="1:20" x14ac:dyDescent="0.25">
      <c r="A53" s="73" t="s">
        <v>58</v>
      </c>
      <c r="B53" s="73"/>
      <c r="D53" s="110" t="s">
        <v>289</v>
      </c>
      <c r="E53" s="431" t="str">
        <f>Komentáře!C15</f>
        <v>§ 3122, 3124, 3126, 3127, 3150</v>
      </c>
      <c r="F53" s="431"/>
      <c r="G53" s="431"/>
      <c r="H53" s="431"/>
      <c r="I53" s="431"/>
      <c r="J53" s="431"/>
      <c r="K53" s="431"/>
      <c r="L53" s="431"/>
      <c r="M53" s="431"/>
      <c r="N53" s="431"/>
      <c r="O53" s="431"/>
      <c r="P53" s="431"/>
      <c r="Q53" s="431"/>
      <c r="R53" s="431"/>
      <c r="S53" s="319"/>
      <c r="T53" s="319"/>
    </row>
    <row r="54" spans="1:20" x14ac:dyDescent="0.25">
      <c r="A54" s="73"/>
      <c r="B54" s="73"/>
      <c r="D54" s="110" t="s">
        <v>290</v>
      </c>
      <c r="E54" s="431" t="str">
        <f>Komentáře!C16</f>
        <v>§ 3123, 3125</v>
      </c>
      <c r="F54" s="431"/>
      <c r="G54" s="431"/>
      <c r="H54" s="431"/>
      <c r="I54" s="431"/>
      <c r="J54" s="431"/>
      <c r="K54" s="431"/>
      <c r="L54" s="431"/>
      <c r="M54" s="431"/>
      <c r="N54" s="431"/>
      <c r="O54" s="431"/>
      <c r="P54" s="431"/>
      <c r="Q54" s="431"/>
      <c r="R54" s="431"/>
      <c r="S54" s="319"/>
      <c r="T54" s="319"/>
    </row>
    <row r="55" spans="1:20" x14ac:dyDescent="0.25">
      <c r="A55" s="73"/>
      <c r="B55" s="73"/>
      <c r="D55" s="110" t="s">
        <v>291</v>
      </c>
      <c r="E55" s="431" t="str">
        <f>Komentáře!C17</f>
        <v>§ 3141, 3142</v>
      </c>
      <c r="F55" s="431"/>
      <c r="G55" s="431"/>
      <c r="H55" s="431"/>
      <c r="I55" s="431"/>
      <c r="J55" s="431"/>
      <c r="K55" s="431"/>
      <c r="L55" s="431"/>
      <c r="M55" s="431"/>
      <c r="N55" s="431"/>
      <c r="O55" s="431"/>
      <c r="P55" s="431"/>
      <c r="Q55" s="431"/>
      <c r="R55" s="431"/>
      <c r="S55" s="319"/>
      <c r="T55" s="319"/>
    </row>
    <row r="56" spans="1:20" x14ac:dyDescent="0.25">
      <c r="A56" s="73"/>
      <c r="B56" s="73"/>
      <c r="D56" s="110" t="s">
        <v>292</v>
      </c>
      <c r="E56" s="431" t="str">
        <f>Komentáře!C18</f>
        <v>§ 313x</v>
      </c>
      <c r="F56" s="431"/>
      <c r="G56" s="431"/>
      <c r="H56" s="431"/>
      <c r="I56" s="431"/>
      <c r="J56" s="431"/>
      <c r="K56" s="431"/>
      <c r="L56" s="431"/>
      <c r="M56" s="431"/>
      <c r="N56" s="431"/>
      <c r="O56" s="431"/>
      <c r="P56" s="431"/>
      <c r="Q56" s="431"/>
      <c r="R56" s="431"/>
      <c r="S56" s="319"/>
      <c r="T56" s="319"/>
    </row>
    <row r="57" spans="1:20" x14ac:dyDescent="0.25">
      <c r="A57" s="73"/>
      <c r="B57" s="73"/>
      <c r="D57" s="110" t="s">
        <v>293</v>
      </c>
      <c r="E57" s="431" t="str">
        <f>Komentáře!C19</f>
        <v>§ 321x, 322x</v>
      </c>
      <c r="F57" s="431"/>
      <c r="G57" s="431"/>
      <c r="H57" s="431"/>
      <c r="I57" s="431"/>
      <c r="J57" s="431"/>
      <c r="K57" s="431"/>
      <c r="L57" s="431"/>
      <c r="M57" s="431"/>
      <c r="N57" s="431"/>
      <c r="O57" s="431"/>
      <c r="P57" s="431"/>
      <c r="Q57" s="431"/>
      <c r="R57" s="431"/>
      <c r="S57" s="319"/>
      <c r="T57" s="319"/>
    </row>
    <row r="58" spans="1:20" x14ac:dyDescent="0.25">
      <c r="A58" s="73"/>
      <c r="B58" s="73"/>
      <c r="D58" s="110" t="s">
        <v>294</v>
      </c>
      <c r="E58" s="431" t="str">
        <f>Komentáře!C20</f>
        <v>§ 326x</v>
      </c>
      <c r="F58" s="431"/>
      <c r="G58" s="431"/>
      <c r="H58" s="431"/>
      <c r="I58" s="431"/>
      <c r="J58" s="431"/>
      <c r="K58" s="431"/>
      <c r="L58" s="431"/>
      <c r="M58" s="431"/>
      <c r="N58" s="431"/>
      <c r="O58" s="431"/>
      <c r="P58" s="431"/>
      <c r="Q58" s="431"/>
      <c r="R58" s="431"/>
      <c r="S58" s="319"/>
      <c r="T58" s="319"/>
    </row>
    <row r="59" spans="1:20" x14ac:dyDescent="0.25">
      <c r="A59" s="73"/>
      <c r="B59" s="73"/>
      <c r="D59" s="110" t="s">
        <v>295</v>
      </c>
      <c r="E59" s="431" t="str">
        <f>Komentáře!C21</f>
        <v>§ 3144, 3145, 3146, 3147, 3148, 3149, 3232, 3233, 3239, 3280, 329x</v>
      </c>
      <c r="F59" s="431"/>
      <c r="G59" s="431"/>
      <c r="H59" s="431"/>
      <c r="I59" s="431"/>
      <c r="J59" s="431"/>
      <c r="K59" s="431"/>
      <c r="L59" s="431"/>
      <c r="M59" s="431"/>
      <c r="N59" s="431"/>
      <c r="O59" s="431"/>
      <c r="P59" s="431"/>
      <c r="Q59" s="431"/>
      <c r="R59" s="431"/>
      <c r="S59" s="319"/>
      <c r="T59" s="319"/>
    </row>
    <row r="60" spans="1:20" x14ac:dyDescent="0.25">
      <c r="A60" s="73"/>
      <c r="B60" s="73"/>
    </row>
    <row r="61" spans="1:20" x14ac:dyDescent="0.25">
      <c r="A61" s="73"/>
      <c r="B61" s="73"/>
    </row>
    <row r="62" spans="1:20" x14ac:dyDescent="0.25">
      <c r="A62" s="73"/>
      <c r="B62" s="73"/>
    </row>
    <row r="63" spans="1:20" x14ac:dyDescent="0.25">
      <c r="A63" s="73"/>
      <c r="B63" s="73"/>
    </row>
    <row r="64" spans="1:20" x14ac:dyDescent="0.25">
      <c r="A64" s="73"/>
      <c r="B64" s="73"/>
    </row>
    <row r="65" spans="1:2" x14ac:dyDescent="0.25">
      <c r="A65" s="73"/>
      <c r="B65" s="73"/>
    </row>
    <row r="66" spans="1:2" x14ac:dyDescent="0.25">
      <c r="A66" s="73"/>
      <c r="B66" s="73"/>
    </row>
    <row r="67" spans="1:2" x14ac:dyDescent="0.25">
      <c r="A67" s="73"/>
      <c r="B67" s="73"/>
    </row>
    <row r="68" spans="1:2" x14ac:dyDescent="0.25">
      <c r="A68" s="73"/>
      <c r="B68" s="73"/>
    </row>
    <row r="69" spans="1:2" x14ac:dyDescent="0.25">
      <c r="A69" s="73"/>
      <c r="B69" s="73"/>
    </row>
    <row r="70" spans="1:2" x14ac:dyDescent="0.25">
      <c r="A70" s="73"/>
      <c r="B70" s="73"/>
    </row>
    <row r="71" spans="1:2" x14ac:dyDescent="0.25">
      <c r="A71" s="73"/>
      <c r="B71" s="73"/>
    </row>
    <row r="72" spans="1:2" x14ac:dyDescent="0.25">
      <c r="A72" s="73"/>
      <c r="B72" s="73"/>
    </row>
    <row r="73" spans="1:2" x14ac:dyDescent="0.25">
      <c r="A73" s="73"/>
      <c r="B73" s="73"/>
    </row>
    <row r="74" spans="1:2" x14ac:dyDescent="0.25">
      <c r="A74" s="73"/>
      <c r="B74" s="73"/>
    </row>
    <row r="75" spans="1:2" x14ac:dyDescent="0.25">
      <c r="A75" s="73"/>
      <c r="B75" s="73"/>
    </row>
    <row r="76" spans="1:2" x14ac:dyDescent="0.25">
      <c r="A76" s="73"/>
      <c r="B76" s="73"/>
    </row>
    <row r="77" spans="1:2" x14ac:dyDescent="0.25">
      <c r="A77" s="73"/>
      <c r="B77" s="73"/>
    </row>
    <row r="78" spans="1:2" x14ac:dyDescent="0.25">
      <c r="A78" s="73"/>
      <c r="B78" s="73"/>
    </row>
    <row r="79" spans="1:2" x14ac:dyDescent="0.25">
      <c r="A79" s="73"/>
      <c r="B79" s="73"/>
    </row>
    <row r="80" spans="1:2" x14ac:dyDescent="0.25">
      <c r="A80" s="73"/>
      <c r="B80" s="73"/>
    </row>
    <row r="81" spans="1:2" x14ac:dyDescent="0.25">
      <c r="A81" s="73"/>
      <c r="B81" s="73"/>
    </row>
    <row r="82" spans="1:2" x14ac:dyDescent="0.25">
      <c r="A82" s="73"/>
      <c r="B82" s="73"/>
    </row>
    <row r="83" spans="1:2" x14ac:dyDescent="0.25">
      <c r="A83" s="73"/>
      <c r="B83" s="73"/>
    </row>
    <row r="84" spans="1:2" x14ac:dyDescent="0.25">
      <c r="A84" s="73"/>
      <c r="B84" s="73"/>
    </row>
    <row r="85" spans="1:2" x14ac:dyDescent="0.25">
      <c r="A85" s="73"/>
      <c r="B85" s="73"/>
    </row>
    <row r="86" spans="1:2" x14ac:dyDescent="0.25">
      <c r="A86" s="73"/>
      <c r="B86" s="73"/>
    </row>
    <row r="87" spans="1:2" x14ac:dyDescent="0.25">
      <c r="A87" s="73"/>
      <c r="B87" s="73"/>
    </row>
    <row r="88" spans="1:2" x14ac:dyDescent="0.25">
      <c r="A88" s="73"/>
      <c r="B88" s="73"/>
    </row>
    <row r="89" spans="1:2" x14ac:dyDescent="0.25">
      <c r="A89" s="73"/>
      <c r="B89" s="73"/>
    </row>
    <row r="90" spans="1:2" x14ac:dyDescent="0.25">
      <c r="A90" s="73"/>
      <c r="B90" s="73"/>
    </row>
    <row r="91" spans="1:2" x14ac:dyDescent="0.25">
      <c r="A91" s="73"/>
      <c r="B91" s="73"/>
    </row>
    <row r="92" spans="1:2" x14ac:dyDescent="0.25">
      <c r="A92" s="73"/>
      <c r="B92" s="73"/>
    </row>
    <row r="93" spans="1:2" x14ac:dyDescent="0.25">
      <c r="A93" s="73"/>
      <c r="B93" s="73"/>
    </row>
    <row r="94" spans="1:2" x14ac:dyDescent="0.25">
      <c r="A94" s="73"/>
      <c r="B94" s="73"/>
    </row>
    <row r="95" spans="1:2" x14ac:dyDescent="0.25">
      <c r="A95" s="73"/>
      <c r="B95" s="73"/>
    </row>
    <row r="96" spans="1:2" x14ac:dyDescent="0.25">
      <c r="A96" s="73"/>
      <c r="B96" s="73"/>
    </row>
    <row r="97" spans="1:2" x14ac:dyDescent="0.25">
      <c r="A97" s="73"/>
      <c r="B97" s="73"/>
    </row>
    <row r="98" spans="1:2" x14ac:dyDescent="0.25">
      <c r="A98" s="73"/>
      <c r="B98" s="73"/>
    </row>
    <row r="99" spans="1:2" x14ac:dyDescent="0.25">
      <c r="A99" s="73"/>
      <c r="B99" s="73"/>
    </row>
    <row r="100" spans="1:2" x14ac:dyDescent="0.25">
      <c r="A100" s="73"/>
      <c r="B100" s="73"/>
    </row>
    <row r="101" spans="1:2" x14ac:dyDescent="0.25">
      <c r="A101" s="73"/>
      <c r="B101" s="73"/>
    </row>
    <row r="102" spans="1:2" x14ac:dyDescent="0.25">
      <c r="A102" s="73"/>
      <c r="B102" s="73"/>
    </row>
    <row r="103" spans="1:2" x14ac:dyDescent="0.25">
      <c r="A103" s="73"/>
      <c r="B103" s="73"/>
    </row>
    <row r="104" spans="1:2" x14ac:dyDescent="0.25">
      <c r="A104" s="73"/>
      <c r="B104" s="73"/>
    </row>
    <row r="105" spans="1:2" x14ac:dyDescent="0.25">
      <c r="A105" s="73"/>
      <c r="B105" s="73"/>
    </row>
    <row r="106" spans="1:2" x14ac:dyDescent="0.25">
      <c r="A106" s="73"/>
      <c r="B106" s="73"/>
    </row>
    <row r="107" spans="1:2" x14ac:dyDescent="0.25">
      <c r="A107" s="73"/>
      <c r="B107" s="73"/>
    </row>
    <row r="108" spans="1:2" x14ac:dyDescent="0.25">
      <c r="A108" s="73"/>
      <c r="B108" s="73"/>
    </row>
    <row r="109" spans="1:2" x14ac:dyDescent="0.25">
      <c r="A109" s="73"/>
      <c r="B109" s="73"/>
    </row>
    <row r="110" spans="1:2" x14ac:dyDescent="0.25">
      <c r="A110" s="73"/>
      <c r="B110" s="73"/>
    </row>
    <row r="111" spans="1:2" x14ac:dyDescent="0.25">
      <c r="A111" s="73"/>
      <c r="B111" s="73"/>
    </row>
    <row r="112" spans="1:2" x14ac:dyDescent="0.25">
      <c r="A112" s="73"/>
      <c r="B112" s="73"/>
    </row>
    <row r="113" spans="1:2" x14ac:dyDescent="0.25">
      <c r="A113" s="73"/>
      <c r="B113" s="73"/>
    </row>
    <row r="114" spans="1:2" x14ac:dyDescent="0.25">
      <c r="A114" s="73"/>
      <c r="B114" s="73"/>
    </row>
    <row r="115" spans="1:2" x14ac:dyDescent="0.25">
      <c r="A115" s="73"/>
      <c r="B115" s="73"/>
    </row>
    <row r="116" spans="1:2" x14ac:dyDescent="0.25">
      <c r="A116" s="73"/>
      <c r="B116" s="73"/>
    </row>
    <row r="117" spans="1:2" x14ac:dyDescent="0.25">
      <c r="A117" s="73"/>
      <c r="B117" s="73"/>
    </row>
    <row r="118" spans="1:2" x14ac:dyDescent="0.25">
      <c r="A118" s="73"/>
      <c r="B118" s="73"/>
    </row>
    <row r="119" spans="1:2" x14ac:dyDescent="0.25">
      <c r="A119" s="73"/>
      <c r="B119" s="73"/>
    </row>
    <row r="120" spans="1:2" x14ac:dyDescent="0.25">
      <c r="A120" s="73"/>
      <c r="B120" s="73"/>
    </row>
    <row r="121" spans="1:2" x14ac:dyDescent="0.25">
      <c r="A121" s="73"/>
      <c r="B121" s="73"/>
    </row>
    <row r="122" spans="1:2" x14ac:dyDescent="0.25">
      <c r="A122" s="73"/>
      <c r="B122" s="73"/>
    </row>
    <row r="123" spans="1:2" x14ac:dyDescent="0.25">
      <c r="A123" s="73"/>
      <c r="B123" s="73"/>
    </row>
    <row r="124" spans="1:2" x14ac:dyDescent="0.25">
      <c r="A124" s="73"/>
      <c r="B124" s="73"/>
    </row>
    <row r="125" spans="1:2" x14ac:dyDescent="0.25">
      <c r="A125" s="73"/>
      <c r="B125" s="73"/>
    </row>
    <row r="126" spans="1:2" x14ac:dyDescent="0.25">
      <c r="A126" s="73"/>
      <c r="B126" s="73"/>
    </row>
    <row r="127" spans="1:2" x14ac:dyDescent="0.25">
      <c r="A127" s="73"/>
      <c r="B127" s="73"/>
    </row>
    <row r="128" spans="1:2" x14ac:dyDescent="0.25">
      <c r="A128" s="73"/>
      <c r="B128" s="73"/>
    </row>
    <row r="129" spans="1:2" x14ac:dyDescent="0.25">
      <c r="A129" s="73"/>
      <c r="B129" s="73"/>
    </row>
    <row r="130" spans="1:2" x14ac:dyDescent="0.25">
      <c r="A130" s="73"/>
      <c r="B130" s="73"/>
    </row>
    <row r="131" spans="1:2" x14ac:dyDescent="0.25">
      <c r="A131" s="73"/>
      <c r="B131" s="73"/>
    </row>
    <row r="132" spans="1:2" x14ac:dyDescent="0.25">
      <c r="A132" s="73"/>
      <c r="B132" s="73"/>
    </row>
    <row r="133" spans="1:2" x14ac:dyDescent="0.25">
      <c r="A133" s="73"/>
      <c r="B133" s="73"/>
    </row>
    <row r="134" spans="1:2" x14ac:dyDescent="0.25">
      <c r="A134" s="73"/>
      <c r="B134" s="73"/>
    </row>
    <row r="135" spans="1:2" x14ac:dyDescent="0.25">
      <c r="A135" s="73"/>
      <c r="B135" s="73"/>
    </row>
    <row r="136" spans="1:2" x14ac:dyDescent="0.25">
      <c r="A136" s="73"/>
      <c r="B136" s="73"/>
    </row>
    <row r="137" spans="1:2" x14ac:dyDescent="0.25">
      <c r="A137" s="73"/>
      <c r="B137" s="73"/>
    </row>
    <row r="138" spans="1:2" x14ac:dyDescent="0.25">
      <c r="A138" s="73"/>
      <c r="B138" s="73"/>
    </row>
    <row r="139" spans="1:2" x14ac:dyDescent="0.25">
      <c r="A139" s="73"/>
      <c r="B139" s="73"/>
    </row>
    <row r="140" spans="1:2" x14ac:dyDescent="0.25">
      <c r="A140" s="73"/>
      <c r="B140" s="73"/>
    </row>
    <row r="141" spans="1:2" x14ac:dyDescent="0.25">
      <c r="A141" s="73"/>
      <c r="B141" s="73"/>
    </row>
    <row r="142" spans="1:2" x14ac:dyDescent="0.25">
      <c r="A142" s="73"/>
      <c r="B142" s="73"/>
    </row>
    <row r="143" spans="1:2" x14ac:dyDescent="0.25">
      <c r="A143" s="73"/>
      <c r="B143" s="73"/>
    </row>
    <row r="144" spans="1:2" x14ac:dyDescent="0.25">
      <c r="A144" s="73"/>
      <c r="B144" s="73"/>
    </row>
    <row r="145" spans="1:2" x14ac:dyDescent="0.25">
      <c r="A145" s="73"/>
      <c r="B145" s="73"/>
    </row>
    <row r="146" spans="1:2" x14ac:dyDescent="0.25">
      <c r="A146" s="73"/>
      <c r="B146" s="73"/>
    </row>
    <row r="147" spans="1:2" x14ac:dyDescent="0.25">
      <c r="A147" s="73"/>
      <c r="B147" s="73"/>
    </row>
    <row r="148" spans="1:2" x14ac:dyDescent="0.25">
      <c r="A148" s="73"/>
      <c r="B148" s="73"/>
    </row>
    <row r="149" spans="1:2" x14ac:dyDescent="0.25">
      <c r="A149" s="73"/>
      <c r="B149" s="73"/>
    </row>
    <row r="150" spans="1:2" x14ac:dyDescent="0.25">
      <c r="A150" s="73"/>
      <c r="B150" s="73"/>
    </row>
    <row r="151" spans="1:2" x14ac:dyDescent="0.25">
      <c r="A151" s="73"/>
      <c r="B151" s="73"/>
    </row>
    <row r="152" spans="1:2" x14ac:dyDescent="0.25">
      <c r="A152" s="73"/>
      <c r="B152" s="73"/>
    </row>
    <row r="153" spans="1:2" x14ac:dyDescent="0.25">
      <c r="A153" s="73"/>
      <c r="B153" s="73"/>
    </row>
    <row r="154" spans="1:2" x14ac:dyDescent="0.25">
      <c r="A154" s="73"/>
      <c r="B154" s="73"/>
    </row>
    <row r="155" spans="1:2" x14ac:dyDescent="0.25">
      <c r="A155" s="73"/>
      <c r="B155" s="73"/>
    </row>
    <row r="156" spans="1:2" x14ac:dyDescent="0.25">
      <c r="A156" s="73"/>
      <c r="B156" s="73"/>
    </row>
    <row r="157" spans="1:2" x14ac:dyDescent="0.25">
      <c r="A157" s="73"/>
      <c r="B157" s="73"/>
    </row>
    <row r="158" spans="1:2" x14ac:dyDescent="0.25">
      <c r="A158" s="73"/>
      <c r="B158" s="73"/>
    </row>
    <row r="159" spans="1:2" x14ac:dyDescent="0.25">
      <c r="A159" s="73"/>
      <c r="B159" s="73"/>
    </row>
    <row r="160" spans="1:2" x14ac:dyDescent="0.25">
      <c r="A160" s="73"/>
      <c r="B160" s="73"/>
    </row>
    <row r="161" spans="1:2" x14ac:dyDescent="0.25">
      <c r="A161" s="73"/>
      <c r="B161" s="73"/>
    </row>
    <row r="162" spans="1:2" x14ac:dyDescent="0.25">
      <c r="A162" s="73"/>
      <c r="B162" s="73"/>
    </row>
    <row r="163" spans="1:2" x14ac:dyDescent="0.25">
      <c r="A163" s="73"/>
      <c r="B163" s="73"/>
    </row>
    <row r="164" spans="1:2" x14ac:dyDescent="0.25">
      <c r="A164" s="73"/>
      <c r="B164" s="73"/>
    </row>
    <row r="165" spans="1:2" x14ac:dyDescent="0.25">
      <c r="A165" s="73"/>
      <c r="B165" s="73"/>
    </row>
    <row r="166" spans="1:2" x14ac:dyDescent="0.25">
      <c r="A166" s="73"/>
      <c r="B166" s="73"/>
    </row>
    <row r="167" spans="1:2" x14ac:dyDescent="0.25">
      <c r="A167" s="73"/>
      <c r="B167" s="73"/>
    </row>
    <row r="168" spans="1:2" x14ac:dyDescent="0.25">
      <c r="A168" s="73"/>
      <c r="B168" s="73"/>
    </row>
    <row r="169" spans="1:2" x14ac:dyDescent="0.25">
      <c r="A169" s="73"/>
      <c r="B169" s="73"/>
    </row>
    <row r="170" spans="1:2" x14ac:dyDescent="0.25">
      <c r="A170" s="73"/>
      <c r="B170" s="73"/>
    </row>
    <row r="171" spans="1:2" x14ac:dyDescent="0.25">
      <c r="A171" s="73"/>
      <c r="B171" s="73"/>
    </row>
    <row r="172" spans="1:2" x14ac:dyDescent="0.25">
      <c r="A172" s="73"/>
      <c r="B172" s="73"/>
    </row>
    <row r="173" spans="1:2" x14ac:dyDescent="0.25">
      <c r="A173" s="73"/>
      <c r="B173" s="73"/>
    </row>
    <row r="174" spans="1:2" x14ac:dyDescent="0.25">
      <c r="A174" s="73"/>
      <c r="B174" s="73"/>
    </row>
    <row r="175" spans="1:2" x14ac:dyDescent="0.25">
      <c r="A175" s="73"/>
      <c r="B175" s="73"/>
    </row>
    <row r="176" spans="1:2" x14ac:dyDescent="0.25">
      <c r="A176" s="73"/>
      <c r="B176" s="73"/>
    </row>
    <row r="177" spans="1:2" x14ac:dyDescent="0.25">
      <c r="A177" s="73"/>
      <c r="B177" s="73"/>
    </row>
    <row r="178" spans="1:2" x14ac:dyDescent="0.25">
      <c r="A178" s="73"/>
      <c r="B178" s="73"/>
    </row>
    <row r="179" spans="1:2" x14ac:dyDescent="0.25">
      <c r="A179" s="73"/>
      <c r="B179" s="73"/>
    </row>
    <row r="180" spans="1:2" x14ac:dyDescent="0.25">
      <c r="A180" s="73"/>
      <c r="B180" s="73"/>
    </row>
    <row r="181" spans="1:2" x14ac:dyDescent="0.25">
      <c r="A181" s="73"/>
      <c r="B181" s="73"/>
    </row>
    <row r="182" spans="1:2" x14ac:dyDescent="0.25">
      <c r="A182" s="73"/>
      <c r="B182" s="73"/>
    </row>
    <row r="183" spans="1:2" x14ac:dyDescent="0.25">
      <c r="A183" s="73"/>
      <c r="B183" s="73"/>
    </row>
    <row r="184" spans="1:2" x14ac:dyDescent="0.25">
      <c r="A184" s="73"/>
      <c r="B184" s="73"/>
    </row>
    <row r="185" spans="1:2" x14ac:dyDescent="0.25">
      <c r="A185" s="73"/>
      <c r="B185" s="73"/>
    </row>
    <row r="186" spans="1:2" x14ac:dyDescent="0.25">
      <c r="A186" s="73"/>
      <c r="B186" s="73"/>
    </row>
    <row r="187" spans="1:2" x14ac:dyDescent="0.25">
      <c r="A187" s="73"/>
      <c r="B187" s="73"/>
    </row>
    <row r="188" spans="1:2" x14ac:dyDescent="0.25">
      <c r="A188" s="73"/>
      <c r="B188" s="73"/>
    </row>
    <row r="189" spans="1:2" x14ac:dyDescent="0.25">
      <c r="A189" s="73"/>
      <c r="B189" s="73"/>
    </row>
    <row r="190" spans="1:2" x14ac:dyDescent="0.25">
      <c r="A190" s="73"/>
      <c r="B190" s="73"/>
    </row>
    <row r="191" spans="1:2" x14ac:dyDescent="0.25">
      <c r="A191" s="73"/>
      <c r="B191" s="73"/>
    </row>
    <row r="192" spans="1:2" x14ac:dyDescent="0.25">
      <c r="A192" s="73"/>
      <c r="B192" s="73"/>
    </row>
    <row r="193" spans="1:2" x14ac:dyDescent="0.25">
      <c r="A193" s="73"/>
      <c r="B193" s="73"/>
    </row>
    <row r="194" spans="1:2" x14ac:dyDescent="0.25">
      <c r="A194" s="73"/>
      <c r="B194" s="73"/>
    </row>
    <row r="195" spans="1:2" x14ac:dyDescent="0.25">
      <c r="A195" s="73"/>
      <c r="B195" s="73"/>
    </row>
    <row r="196" spans="1:2" x14ac:dyDescent="0.25">
      <c r="A196" s="73"/>
      <c r="B196" s="73"/>
    </row>
    <row r="197" spans="1:2" x14ac:dyDescent="0.25">
      <c r="A197" s="73"/>
      <c r="B197" s="73"/>
    </row>
    <row r="198" spans="1:2" x14ac:dyDescent="0.25">
      <c r="A198" s="73"/>
      <c r="B198" s="73"/>
    </row>
    <row r="199" spans="1:2" x14ac:dyDescent="0.25">
      <c r="A199" s="73"/>
      <c r="B199" s="73"/>
    </row>
    <row r="200" spans="1:2" x14ac:dyDescent="0.25">
      <c r="A200" s="73"/>
      <c r="B200" s="73"/>
    </row>
    <row r="201" spans="1:2" x14ac:dyDescent="0.25">
      <c r="A201" s="73"/>
      <c r="B201" s="73"/>
    </row>
    <row r="202" spans="1:2" x14ac:dyDescent="0.25">
      <c r="A202" s="73"/>
      <c r="B202" s="73"/>
    </row>
  </sheetData>
  <mergeCells count="30">
    <mergeCell ref="T9:T13"/>
    <mergeCell ref="D9:I13"/>
    <mergeCell ref="K9:K13"/>
    <mergeCell ref="R9:R13"/>
    <mergeCell ref="J9:J13"/>
    <mergeCell ref="O9:O13"/>
    <mergeCell ref="N9:N13"/>
    <mergeCell ref="M9:M13"/>
    <mergeCell ref="P9:P13"/>
    <mergeCell ref="L9:L13"/>
    <mergeCell ref="S9:S13"/>
    <mergeCell ref="Q9:Q13"/>
    <mergeCell ref="E59:R59"/>
    <mergeCell ref="E53:R53"/>
    <mergeCell ref="E54:R54"/>
    <mergeCell ref="E55:R55"/>
    <mergeCell ref="E56:R56"/>
    <mergeCell ref="E57:R57"/>
    <mergeCell ref="E58:R58"/>
    <mergeCell ref="E52:R52"/>
    <mergeCell ref="E50:R50"/>
    <mergeCell ref="E16:E29"/>
    <mergeCell ref="E46:R46"/>
    <mergeCell ref="E47:R47"/>
    <mergeCell ref="F22:F24"/>
    <mergeCell ref="E51:R51"/>
    <mergeCell ref="E49:R49"/>
    <mergeCell ref="E48:R48"/>
    <mergeCell ref="E37:E39"/>
    <mergeCell ref="P45:T45"/>
  </mergeCells>
  <phoneticPr fontId="0" type="noConversion"/>
  <conditionalFormatting sqref="G8">
    <cfRule type="expression" dxfId="18" priority="2" stopIfTrue="1">
      <formula>S8=" "</formula>
    </cfRule>
  </conditionalFormatting>
  <conditionalFormatting sqref="G3">
    <cfRule type="expression" dxfId="17" priority="3" stopIfTrue="1">
      <formula>D1=" ?"</formula>
    </cfRule>
  </conditionalFormatting>
  <conditionalFormatting sqref="F1:R1">
    <cfRule type="cellIs" dxfId="16" priority="4" stopIfTrue="1" operator="notEqual">
      <formula>""</formula>
    </cfRule>
  </conditionalFormatting>
  <conditionalFormatting sqref="C1:E1">
    <cfRule type="cellIs" dxfId="15" priority="5" stopIfTrue="1" operator="equal">
      <formula>"nezadána"</formula>
    </cfRule>
  </conditionalFormatting>
  <conditionalFormatting sqref="A15:B44 A2:A14 A45:A52">
    <cfRule type="cellIs" dxfId="14" priority="6" stopIfTrue="1" operator="equal">
      <formula>"odstr"</formula>
    </cfRule>
  </conditionalFormatting>
  <conditionalFormatting sqref="B1">
    <cfRule type="cellIs" dxfId="13" priority="7" stopIfTrue="1" operator="equal">
      <formula>"FUNKCE"</formula>
    </cfRule>
  </conditionalFormatting>
  <conditionalFormatting sqref="B4">
    <cfRule type="expression" dxfId="12" priority="8" stopIfTrue="1">
      <formula>COUNTIF(Datova_oblast,"")-$B$5&gt;0</formula>
    </cfRule>
  </conditionalFormatting>
  <conditionalFormatting sqref="J45:O45">
    <cfRule type="expression" dxfId="11" priority="9" stopIfTrue="1">
      <formula>U45=" "</formula>
    </cfRule>
  </conditionalFormatting>
  <conditionalFormatting sqref="P45">
    <cfRule type="expression" dxfId="10" priority="1" stopIfTrue="1">
      <formula>S46=" "</formula>
    </cfRule>
  </conditionalFormatting>
  <dataValidations count="2">
    <dataValidation type="whole" allowBlank="1" showErrorMessage="1" errorTitle="  Zadané nelze přijmout" error="Do buňky lze vložit pouze celé číslo (od 1 do 999)." sqref="F1:I1">
      <formula1>1</formula1>
      <formula2>999</formula2>
    </dataValidation>
    <dataValidation type="list" allowBlank="1" showErrorMessage="1" errorTitle="  Zadané nelze přijmout" error="Do buňky lze vložit pouze malé písmeno (od a do p)." sqref="J1:R1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rowBreaks count="1" manualBreakCount="1">
    <brk id="29" min="3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pageSetUpPr autoPageBreaks="0"/>
  </sheetPr>
  <dimension ref="A1:T199"/>
  <sheetViews>
    <sheetView topLeftCell="C2" zoomScaleNormal="100" workbookViewId="0">
      <selection activeCell="D3" sqref="D3"/>
    </sheetView>
  </sheetViews>
  <sheetFormatPr defaultColWidth="9.1796875" defaultRowHeight="13" x14ac:dyDescent="0.25"/>
  <cols>
    <col min="1" max="1" width="0" style="47" hidden="1" customWidth="1"/>
    <col min="2" max="2" width="12.81640625" style="47" hidden="1" customWidth="1"/>
    <col min="3" max="3" width="1.81640625" style="53" customWidth="1"/>
    <col min="4" max="4" width="1.1796875" style="53" customWidth="1"/>
    <col min="5" max="6" width="2.1796875" style="53" customWidth="1"/>
    <col min="7" max="7" width="13.1796875" style="53" customWidth="1"/>
    <col min="8" max="8" width="39.81640625" style="53" customWidth="1"/>
    <col min="9" max="9" width="1.1796875" style="53" customWidth="1"/>
    <col min="10" max="20" width="8.81640625" style="53" customWidth="1"/>
    <col min="21" max="42" width="1.81640625" style="53" customWidth="1"/>
    <col min="43" max="16384" width="9.1796875" style="53"/>
  </cols>
  <sheetData>
    <row r="1" spans="1:20" s="47" customFormat="1" hidden="1" x14ac:dyDescent="0.25">
      <c r="A1" s="42" t="str">
        <f>IF(KNIHOVNA!C4="","ŠABLONA",IF(KNIHOVNA!C4="T","TISK","ELEKTRO"))</f>
        <v>ŠABLONA</v>
      </c>
      <c r="B1" s="42" t="s">
        <v>223</v>
      </c>
      <c r="C1" s="43" t="str">
        <f>CONCATENATE(D1,F1,IF(G1&lt;&gt;"",".",""),G1,IF(H1&lt;&gt;"",".",""),H1,IF(I1&lt;&gt;"",".",""),I1,"")</f>
        <v>A6</v>
      </c>
      <c r="D1" s="44" t="str">
        <f>IF(KNIHOVNA!J4=""," ?",KNIHOVNA!J4)</f>
        <v>A</v>
      </c>
      <c r="E1" s="44" t="str">
        <f>CONCATENATE(C1,R1)</f>
        <v>A6</v>
      </c>
      <c r="F1" s="45">
        <v>6</v>
      </c>
      <c r="G1" s="46"/>
      <c r="H1" s="46"/>
      <c r="I1" s="46"/>
      <c r="J1" s="48"/>
      <c r="K1" s="48"/>
      <c r="L1" s="48"/>
      <c r="M1" s="48"/>
      <c r="N1" s="48"/>
      <c r="O1" s="48"/>
      <c r="P1" s="48"/>
      <c r="Q1" s="48"/>
      <c r="R1" s="49"/>
      <c r="S1" s="50" t="s">
        <v>49</v>
      </c>
    </row>
    <row r="2" spans="1:20" x14ac:dyDescent="0.25">
      <c r="A2" s="47" t="s">
        <v>50</v>
      </c>
      <c r="B2" s="51"/>
      <c r="C2" s="52"/>
    </row>
    <row r="3" spans="1:20" s="55" customFormat="1" ht="15.5" x14ac:dyDescent="0.25">
      <c r="A3" s="47" t="s">
        <v>50</v>
      </c>
      <c r="B3" s="54" t="s">
        <v>63</v>
      </c>
      <c r="D3" s="56" t="s">
        <v>48</v>
      </c>
      <c r="E3" s="56"/>
      <c r="F3" s="56"/>
      <c r="G3" s="56"/>
      <c r="H3" s="113" t="s">
        <v>325</v>
      </c>
      <c r="I3" s="58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1:20" s="55" customFormat="1" ht="15.65" hidden="1" customHeight="1" x14ac:dyDescent="0.25">
      <c r="A4" s="47" t="s">
        <v>50</v>
      </c>
      <c r="B4" s="59">
        <v>180</v>
      </c>
      <c r="D4" s="60" t="s">
        <v>48</v>
      </c>
      <c r="E4" s="56"/>
      <c r="F4" s="56"/>
      <c r="G4" s="56"/>
      <c r="H4" s="60" t="s">
        <v>220</v>
      </c>
      <c r="I4" s="58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</row>
    <row r="5" spans="1:20" s="55" customFormat="1" ht="15.5" x14ac:dyDescent="0.25">
      <c r="A5" s="47" t="s">
        <v>219</v>
      </c>
      <c r="B5" s="61">
        <v>0</v>
      </c>
      <c r="D5" s="135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0" s="55" customFormat="1" ht="21" hidden="1" customHeight="1" x14ac:dyDescent="0.25">
      <c r="A6" s="47" t="str">
        <f>IF(COUNTBLANK(C6:IV6)=254,"odstr","OK")</f>
        <v>odstr</v>
      </c>
      <c r="B6" s="64" t="s">
        <v>53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spans="1:20" s="55" customFormat="1" ht="21" hidden="1" customHeight="1" x14ac:dyDescent="0.25">
      <c r="A7" s="47" t="str">
        <f>IF(COUNTBLANK(C7:IV7)=254,"odstr","OK")</f>
        <v>odstr</v>
      </c>
      <c r="B7" s="64" t="s">
        <v>54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1:20" s="67" customFormat="1" ht="21" customHeight="1" thickBot="1" x14ac:dyDescent="0.3">
      <c r="A8" s="47" t="s">
        <v>50</v>
      </c>
      <c r="B8" s="47"/>
      <c r="D8" s="68"/>
      <c r="E8" s="69"/>
      <c r="F8" s="69"/>
      <c r="G8" s="69"/>
      <c r="H8" s="69"/>
      <c r="I8" s="70"/>
      <c r="J8" s="70"/>
      <c r="K8" s="70"/>
      <c r="L8" s="70"/>
      <c r="M8" s="70"/>
      <c r="N8" s="70"/>
      <c r="O8" s="70"/>
      <c r="P8" s="70"/>
      <c r="Q8" s="70"/>
      <c r="R8" s="71"/>
      <c r="S8" s="71"/>
      <c r="T8" s="71" t="s">
        <v>13</v>
      </c>
    </row>
    <row r="9" spans="1:20" ht="4" customHeight="1" x14ac:dyDescent="0.25">
      <c r="A9" s="47" t="s">
        <v>50</v>
      </c>
      <c r="C9" s="72"/>
      <c r="D9" s="435"/>
      <c r="E9" s="436"/>
      <c r="F9" s="436"/>
      <c r="G9" s="436"/>
      <c r="H9" s="436"/>
      <c r="I9" s="437"/>
      <c r="J9" s="476" t="s">
        <v>26</v>
      </c>
      <c r="K9" s="450" t="s">
        <v>62</v>
      </c>
      <c r="L9" s="450" t="s">
        <v>64</v>
      </c>
      <c r="M9" s="450" t="s">
        <v>225</v>
      </c>
      <c r="N9" s="450" t="s">
        <v>226</v>
      </c>
      <c r="O9" s="450" t="s">
        <v>229</v>
      </c>
      <c r="P9" s="450" t="s">
        <v>232</v>
      </c>
      <c r="Q9" s="453" t="s">
        <v>235</v>
      </c>
      <c r="R9" s="450" t="s">
        <v>244</v>
      </c>
      <c r="S9" s="479" t="s">
        <v>304</v>
      </c>
      <c r="T9" s="473" t="s">
        <v>327</v>
      </c>
    </row>
    <row r="10" spans="1:20" ht="4" customHeight="1" x14ac:dyDescent="0.25">
      <c r="A10" s="47" t="s">
        <v>50</v>
      </c>
      <c r="C10" s="72"/>
      <c r="D10" s="438"/>
      <c r="E10" s="439"/>
      <c r="F10" s="439"/>
      <c r="G10" s="439"/>
      <c r="H10" s="439"/>
      <c r="I10" s="440"/>
      <c r="J10" s="477"/>
      <c r="K10" s="458"/>
      <c r="L10" s="458"/>
      <c r="M10" s="458"/>
      <c r="N10" s="458"/>
      <c r="O10" s="458"/>
      <c r="P10" s="458"/>
      <c r="Q10" s="456"/>
      <c r="R10" s="458"/>
      <c r="S10" s="480"/>
      <c r="T10" s="474"/>
    </row>
    <row r="11" spans="1:20" ht="4" customHeight="1" x14ac:dyDescent="0.25">
      <c r="A11" s="47" t="s">
        <v>50</v>
      </c>
      <c r="C11" s="72"/>
      <c r="D11" s="438"/>
      <c r="E11" s="439"/>
      <c r="F11" s="439"/>
      <c r="G11" s="439"/>
      <c r="H11" s="439"/>
      <c r="I11" s="440"/>
      <c r="J11" s="477"/>
      <c r="K11" s="458"/>
      <c r="L11" s="458"/>
      <c r="M11" s="458"/>
      <c r="N11" s="458"/>
      <c r="O11" s="458"/>
      <c r="P11" s="458"/>
      <c r="Q11" s="456"/>
      <c r="R11" s="458"/>
      <c r="S11" s="480"/>
      <c r="T11" s="474"/>
    </row>
    <row r="12" spans="1:20" ht="4" customHeight="1" x14ac:dyDescent="0.25">
      <c r="A12" s="47" t="s">
        <v>50</v>
      </c>
      <c r="C12" s="72"/>
      <c r="D12" s="438"/>
      <c r="E12" s="439"/>
      <c r="F12" s="439"/>
      <c r="G12" s="439"/>
      <c r="H12" s="439"/>
      <c r="I12" s="440"/>
      <c r="J12" s="477"/>
      <c r="K12" s="458"/>
      <c r="L12" s="458"/>
      <c r="M12" s="458"/>
      <c r="N12" s="458"/>
      <c r="O12" s="458"/>
      <c r="P12" s="458"/>
      <c r="Q12" s="456"/>
      <c r="R12" s="458"/>
      <c r="S12" s="480"/>
      <c r="T12" s="474"/>
    </row>
    <row r="13" spans="1:20" ht="4" customHeight="1" thickBot="1" x14ac:dyDescent="0.3">
      <c r="A13" s="47" t="s">
        <v>50</v>
      </c>
      <c r="C13" s="72"/>
      <c r="D13" s="441"/>
      <c r="E13" s="442"/>
      <c r="F13" s="442"/>
      <c r="G13" s="442"/>
      <c r="H13" s="442"/>
      <c r="I13" s="443"/>
      <c r="J13" s="478"/>
      <c r="K13" s="459"/>
      <c r="L13" s="459"/>
      <c r="M13" s="459"/>
      <c r="N13" s="459"/>
      <c r="O13" s="459"/>
      <c r="P13" s="459"/>
      <c r="Q13" s="457"/>
      <c r="R13" s="459"/>
      <c r="S13" s="481"/>
      <c r="T13" s="475"/>
    </row>
    <row r="14" spans="1:20" ht="15.75" customHeight="1" thickTop="1" x14ac:dyDescent="0.25">
      <c r="A14" s="73" t="str">
        <f t="shared" ref="A14:A28" si="0">IF(COUNTBLANK(C14:IV14)=254,"odstr",IF(AND($A$1="TISK",SUM(J14:R14)=0),"odstr","OK"))</f>
        <v>OK</v>
      </c>
      <c r="B14" s="49" t="s">
        <v>57</v>
      </c>
      <c r="C14" s="74"/>
      <c r="D14" s="136"/>
      <c r="E14" s="137" t="s">
        <v>309</v>
      </c>
      <c r="F14" s="138"/>
      <c r="G14" s="138"/>
      <c r="H14" s="138"/>
      <c r="I14" s="139"/>
      <c r="J14" s="140">
        <f>J15+J17+J19+J20+J24+J25+J26+J27+J28</f>
        <v>166092.0514927351</v>
      </c>
      <c r="K14" s="140">
        <f t="shared" ref="K14:R14" si="1">K15+K17+K19+K20+K24+K25+K26+K27+K28</f>
        <v>167226.13107548331</v>
      </c>
      <c r="L14" s="140">
        <f t="shared" si="1"/>
        <v>162598.77479981381</v>
      </c>
      <c r="M14" s="140">
        <f t="shared" si="1"/>
        <v>158171.29646928224</v>
      </c>
      <c r="N14" s="140">
        <f t="shared" si="1"/>
        <v>161513.28029394837</v>
      </c>
      <c r="O14" s="140">
        <f t="shared" si="1"/>
        <v>166218.85762913001</v>
      </c>
      <c r="P14" s="140">
        <f t="shared" si="1"/>
        <v>161118.86570272109</v>
      </c>
      <c r="Q14" s="335">
        <f t="shared" si="1"/>
        <v>175895.1964732144</v>
      </c>
      <c r="R14" s="336">
        <f t="shared" si="1"/>
        <v>210204.98678905345</v>
      </c>
      <c r="S14" s="140">
        <f>S15+S17+S19+S20+S24+S25+S26+S27+S28</f>
        <v>228841.36141946781</v>
      </c>
      <c r="T14" s="334">
        <f>T15+T17+T19+T20+T24+T25+T26+T27+T28</f>
        <v>234588.77333290898</v>
      </c>
    </row>
    <row r="15" spans="1:20" ht="12.75" customHeight="1" x14ac:dyDescent="0.25">
      <c r="A15" s="73" t="str">
        <f t="shared" si="0"/>
        <v>OK</v>
      </c>
      <c r="B15" s="49" t="s">
        <v>57</v>
      </c>
      <c r="C15" s="74"/>
      <c r="D15" s="141"/>
      <c r="E15" s="463" t="s">
        <v>27</v>
      </c>
      <c r="F15" s="142" t="s">
        <v>310</v>
      </c>
      <c r="G15" s="143"/>
      <c r="H15" s="143"/>
      <c r="I15" s="144"/>
      <c r="J15" s="146">
        <f>'A5'!J16*'A2'!J$26</f>
        <v>17716.784703987134</v>
      </c>
      <c r="K15" s="146">
        <f>'A5'!K16*'A2'!K$26</f>
        <v>17447.512840838797</v>
      </c>
      <c r="L15" s="146">
        <f>'A5'!L16*'A2'!L$26</f>
        <v>17808.185648111143</v>
      </c>
      <c r="M15" s="146">
        <f>'A5'!M16*'A2'!M$26</f>
        <v>18403.271195369562</v>
      </c>
      <c r="N15" s="146">
        <f>'A5'!N16*'A2'!N$26</f>
        <v>19396.532392393641</v>
      </c>
      <c r="O15" s="146">
        <f>'A5'!O16*'A2'!O$26</f>
        <v>19337.616277059999</v>
      </c>
      <c r="P15" s="146">
        <f>'A5'!P16*'A2'!P$26</f>
        <v>18685.896993227412</v>
      </c>
      <c r="Q15" s="147">
        <f>'A5'!Q16*'A2'!Q$26</f>
        <v>20859.403590747697</v>
      </c>
      <c r="R15" s="337">
        <f>'A5'!R16*'A2'!R$26</f>
        <v>23582.404892619161</v>
      </c>
      <c r="S15" s="146">
        <f>'A5'!S16*'A2'!S$26</f>
        <v>25963.931346253328</v>
      </c>
      <c r="T15" s="148">
        <f>'A5'!T16*'A2'!T$26</f>
        <v>27201.036761913409</v>
      </c>
    </row>
    <row r="16" spans="1:20" ht="12.75" customHeight="1" x14ac:dyDescent="0.25">
      <c r="A16" s="73" t="str">
        <f t="shared" si="0"/>
        <v>OK</v>
      </c>
      <c r="B16" s="49" t="s">
        <v>57</v>
      </c>
      <c r="C16" s="74"/>
      <c r="D16" s="90"/>
      <c r="E16" s="464"/>
      <c r="F16" s="149"/>
      <c r="G16" s="92" t="s">
        <v>34</v>
      </c>
      <c r="H16" s="92"/>
      <c r="I16" s="94"/>
      <c r="J16" s="146">
        <f>'A5'!J17*'A2'!J$26</f>
        <v>17299.209115695936</v>
      </c>
      <c r="K16" s="146">
        <f>'A5'!K17*'A2'!K$26</f>
        <v>17070.019797462875</v>
      </c>
      <c r="L16" s="146">
        <f>'A5'!L17*'A2'!L$26</f>
        <v>17421.584471326114</v>
      </c>
      <c r="M16" s="146">
        <f>'A5'!M17*'A2'!M$26</f>
        <v>18042.822373692263</v>
      </c>
      <c r="N16" s="146">
        <f>'A5'!N17*'A2'!N$26</f>
        <v>19034.573508798319</v>
      </c>
      <c r="O16" s="146">
        <f>'A5'!O17*'A2'!O$26</f>
        <v>18960.374492949999</v>
      </c>
      <c r="P16" s="146">
        <f>'A5'!P17*'A2'!P$26</f>
        <v>18269.436484498514</v>
      </c>
      <c r="Q16" s="147">
        <f>'A5'!Q17*'A2'!Q$26</f>
        <v>20422.132090498224</v>
      </c>
      <c r="R16" s="337">
        <f>'A5'!R17*'A2'!R$26</f>
        <v>23045.30164394496</v>
      </c>
      <c r="S16" s="146">
        <f>'A5'!S17*'A2'!S$26</f>
        <v>25360.096745395542</v>
      </c>
      <c r="T16" s="148">
        <f>'A5'!T17*'A2'!T$26</f>
        <v>26651.637526196388</v>
      </c>
    </row>
    <row r="17" spans="1:20" ht="12.75" customHeight="1" x14ac:dyDescent="0.25">
      <c r="A17" s="73" t="str">
        <f t="shared" si="0"/>
        <v>OK</v>
      </c>
      <c r="B17" s="49" t="s">
        <v>57</v>
      </c>
      <c r="C17" s="74"/>
      <c r="D17" s="90"/>
      <c r="E17" s="464"/>
      <c r="F17" s="142" t="s">
        <v>313</v>
      </c>
      <c r="G17" s="143"/>
      <c r="H17" s="143"/>
      <c r="I17" s="144"/>
      <c r="J17" s="146">
        <f>'A5'!J18*'A2'!J$26</f>
        <v>56977.725562034524</v>
      </c>
      <c r="K17" s="146">
        <f>'A5'!K18*'A2'!K$26</f>
        <v>58450.567215368115</v>
      </c>
      <c r="L17" s="146">
        <f>'A5'!L18*'A2'!L$26</f>
        <v>55710.292736748503</v>
      </c>
      <c r="M17" s="146">
        <f>'A5'!M18*'A2'!M$26</f>
        <v>55312.815568992039</v>
      </c>
      <c r="N17" s="146">
        <f>'A5'!N18*'A2'!N$26</f>
        <v>58412.723552774485</v>
      </c>
      <c r="O17" s="146">
        <f>'A5'!O18*'A2'!O$26</f>
        <v>60857.986174639998</v>
      </c>
      <c r="P17" s="146">
        <f>'A5'!P18*'A2'!P$26</f>
        <v>60676.75710940428</v>
      </c>
      <c r="Q17" s="147">
        <f>'A5'!Q18*'A2'!Q$26</f>
        <v>68931.488172354511</v>
      </c>
      <c r="R17" s="337">
        <f>'A5'!R18*'A2'!R$26</f>
        <v>79238.951931970834</v>
      </c>
      <c r="S17" s="146">
        <f>'A5'!S18*'A2'!S$26</f>
        <v>92963.844336680355</v>
      </c>
      <c r="T17" s="148">
        <f>'A5'!T18*'A2'!T$26</f>
        <v>97080.553588151815</v>
      </c>
    </row>
    <row r="18" spans="1:20" ht="15" x14ac:dyDescent="0.25">
      <c r="A18" s="73" t="str">
        <f t="shared" si="0"/>
        <v>OK</v>
      </c>
      <c r="B18" s="49" t="s">
        <v>57</v>
      </c>
      <c r="C18" s="74"/>
      <c r="D18" s="90"/>
      <c r="E18" s="465"/>
      <c r="F18" s="149"/>
      <c r="G18" s="92" t="s">
        <v>312</v>
      </c>
      <c r="H18" s="92"/>
      <c r="I18" s="94"/>
      <c r="J18" s="146">
        <f>'A5'!J19*'A2'!J$26</f>
        <v>51407.659631769246</v>
      </c>
      <c r="K18" s="146">
        <f>'A5'!K19*'A2'!K$26</f>
        <v>52616.384551322451</v>
      </c>
      <c r="L18" s="146">
        <f>'A5'!L19*'A2'!L$26</f>
        <v>50361.995792750378</v>
      </c>
      <c r="M18" s="146">
        <f>'A5'!M19*'A2'!M$26</f>
        <v>50289.238267691784</v>
      </c>
      <c r="N18" s="146">
        <f>'A5'!N19*'A2'!N$26</f>
        <v>53393.381035848957</v>
      </c>
      <c r="O18" s="146">
        <f>'A5'!O19*'A2'!O$26</f>
        <v>55842.981585100002</v>
      </c>
      <c r="P18" s="146">
        <f>'A5'!P19*'A2'!P$26</f>
        <v>55688.713478430989</v>
      </c>
      <c r="Q18" s="147">
        <f>'A5'!Q19*'A2'!Q$26</f>
        <v>63489.075497139551</v>
      </c>
      <c r="R18" s="337">
        <f>'A5'!R19*'A2'!R$26</f>
        <v>73129.690157051824</v>
      </c>
      <c r="S18" s="146">
        <f>'A5'!S19*'A2'!S$26</f>
        <v>86129.607905149256</v>
      </c>
      <c r="T18" s="148">
        <f>'A5'!T19*'A2'!T$26</f>
        <v>89644.368260292293</v>
      </c>
    </row>
    <row r="19" spans="1:20" ht="15" x14ac:dyDescent="0.25">
      <c r="A19" s="73" t="str">
        <f t="shared" si="0"/>
        <v>OK</v>
      </c>
      <c r="B19" s="49" t="s">
        <v>57</v>
      </c>
      <c r="C19" s="74"/>
      <c r="D19" s="90"/>
      <c r="E19" s="465"/>
      <c r="F19" s="150" t="s">
        <v>314</v>
      </c>
      <c r="G19" s="151"/>
      <c r="H19" s="151"/>
      <c r="I19" s="152"/>
      <c r="J19" s="146">
        <f>'A5'!J20*'A2'!J$26</f>
        <v>4148.957124730935</v>
      </c>
      <c r="K19" s="146">
        <f>'A5'!K20*'A2'!K$26</f>
        <v>4046.9888275536337</v>
      </c>
      <c r="L19" s="146">
        <f>'A5'!L20*'A2'!L$26</f>
        <v>4110.9641914100812</v>
      </c>
      <c r="M19" s="146">
        <f>'A5'!M20*'A2'!M$26</f>
        <v>4076.7773247488917</v>
      </c>
      <c r="N19" s="146">
        <f>'A5'!N20*'A2'!N$26</f>
        <v>4145.0093457270805</v>
      </c>
      <c r="O19" s="146">
        <f>'A5'!O20*'A2'!O$26</f>
        <v>4273.73977672</v>
      </c>
      <c r="P19" s="146">
        <f>'A5'!P20*'A2'!P$26</f>
        <v>4515.7588515888783</v>
      </c>
      <c r="Q19" s="147">
        <f>'A5'!Q20*'A2'!Q$26</f>
        <v>4820.6433251241324</v>
      </c>
      <c r="R19" s="337">
        <f>'A5'!R20*'A2'!R$26</f>
        <v>5459.3443752076182</v>
      </c>
      <c r="S19" s="146">
        <f>'A5'!S20*'A2'!S$26</f>
        <v>6177.7114932813483</v>
      </c>
      <c r="T19" s="148">
        <f>'A5'!T20*'A2'!T$26</f>
        <v>6551.6888126496879</v>
      </c>
    </row>
    <row r="20" spans="1:20" ht="15" x14ac:dyDescent="0.25">
      <c r="A20" s="73" t="str">
        <f t="shared" si="0"/>
        <v>OK</v>
      </c>
      <c r="B20" s="49" t="s">
        <v>57</v>
      </c>
      <c r="C20" s="74"/>
      <c r="D20" s="90"/>
      <c r="E20" s="465"/>
      <c r="F20" s="142" t="s">
        <v>315</v>
      </c>
      <c r="G20" s="143"/>
      <c r="H20" s="143"/>
      <c r="I20" s="144"/>
      <c r="J20" s="146">
        <f>'A5'!J21*'A2'!J$26</f>
        <v>38250.403825457957</v>
      </c>
      <c r="K20" s="146">
        <f>'A5'!K21*'A2'!K$26</f>
        <v>36934.141047196528</v>
      </c>
      <c r="L20" s="146">
        <f>'A5'!L21*'A2'!L$26</f>
        <v>35747.741937191851</v>
      </c>
      <c r="M20" s="146">
        <f>'A5'!M21*'A2'!M$26</f>
        <v>33257.255205990907</v>
      </c>
      <c r="N20" s="146">
        <f>'A5'!N21*'A2'!N$26</f>
        <v>33336.65483014904</v>
      </c>
      <c r="O20" s="146">
        <f>'A5'!O21*'A2'!O$26</f>
        <v>34609.061962729997</v>
      </c>
      <c r="P20" s="146">
        <f>'A5'!P21*'A2'!P$26</f>
        <v>32866.358225412121</v>
      </c>
      <c r="Q20" s="147">
        <f>'A5'!Q21*'A2'!Q$26</f>
        <v>34785.812271291215</v>
      </c>
      <c r="R20" s="337">
        <f>'A5'!R21*'A2'!R$26</f>
        <v>40972.639842186385</v>
      </c>
      <c r="S20" s="146">
        <f>'A5'!S21*'A2'!S$26</f>
        <v>44181.979013493765</v>
      </c>
      <c r="T20" s="148">
        <f>'A5'!T21*'A2'!T$26</f>
        <v>45600.787601959295</v>
      </c>
    </row>
    <row r="21" spans="1:20" ht="12.75" customHeight="1" x14ac:dyDescent="0.25">
      <c r="A21" s="73" t="str">
        <f t="shared" si="0"/>
        <v>OK</v>
      </c>
      <c r="B21" s="49" t="s">
        <v>57</v>
      </c>
      <c r="C21" s="74"/>
      <c r="D21" s="90"/>
      <c r="E21" s="465"/>
      <c r="F21" s="467" t="s">
        <v>29</v>
      </c>
      <c r="G21" s="157" t="s">
        <v>287</v>
      </c>
      <c r="H21" s="84"/>
      <c r="I21" s="86"/>
      <c r="J21" s="146">
        <f>'A5'!J22*'A2'!J$26</f>
        <v>8241.5107082020531</v>
      </c>
      <c r="K21" s="146">
        <f>'A5'!K22*'A2'!K$26</f>
        <v>8097.6710851039852</v>
      </c>
      <c r="L21" s="146">
        <f>'A5'!L22*'A2'!L$26</f>
        <v>7936.29348827575</v>
      </c>
      <c r="M21" s="146">
        <f>'A5'!M22*'A2'!M$26</f>
        <v>7743.1659534105966</v>
      </c>
      <c r="N21" s="146">
        <f>'A5'!N22*'A2'!N$26</f>
        <v>7758.93618082796</v>
      </c>
      <c r="O21" s="146">
        <f>'A5'!O22*'A2'!O$26</f>
        <v>7974.1690701300004</v>
      </c>
      <c r="P21" s="146">
        <f>'A5'!P22*'A2'!P$26</f>
        <v>7562.0782015690174</v>
      </c>
      <c r="Q21" s="147">
        <f>'A5'!Q22*'A2'!Q$26</f>
        <v>8157.4331348753858</v>
      </c>
      <c r="R21" s="337">
        <f>'A5'!R22*'A2'!R$26</f>
        <v>9490.0959241972323</v>
      </c>
      <c r="S21" s="146">
        <f>'A5'!S22*'A2'!S$26</f>
        <v>10156.44478975733</v>
      </c>
      <c r="T21" s="148">
        <f>'A5'!T22*'A2'!T$26</f>
        <v>10114.651544591987</v>
      </c>
    </row>
    <row r="22" spans="1:20" ht="15" x14ac:dyDescent="0.25">
      <c r="A22" s="73" t="str">
        <f t="shared" si="0"/>
        <v>OK</v>
      </c>
      <c r="B22" s="49" t="s">
        <v>57</v>
      </c>
      <c r="C22" s="74"/>
      <c r="D22" s="90"/>
      <c r="E22" s="465"/>
      <c r="F22" s="485"/>
      <c r="G22" s="157" t="s">
        <v>288</v>
      </c>
      <c r="H22" s="84"/>
      <c r="I22" s="86"/>
      <c r="J22" s="146">
        <f>'A5'!J23*'A2'!J$26</f>
        <v>17333.962759109651</v>
      </c>
      <c r="K22" s="146">
        <f>'A5'!K23*'A2'!K$26</f>
        <v>16824.654467360288</v>
      </c>
      <c r="L22" s="146">
        <f>'A5'!L23*'A2'!L$26</f>
        <v>16457.112227857284</v>
      </c>
      <c r="M22" s="146">
        <f>'A5'!M23*'A2'!M$26</f>
        <v>15520.505560505913</v>
      </c>
      <c r="N22" s="146">
        <f>'A5'!N23*'A2'!N$26</f>
        <v>15710.954921984319</v>
      </c>
      <c r="O22" s="146">
        <f>'A5'!O23*'A2'!O$26</f>
        <v>18604.73770559</v>
      </c>
      <c r="P22" s="146">
        <f>'A5'!P23*'A2'!P$26</f>
        <v>17698.656824865942</v>
      </c>
      <c r="Q22" s="147">
        <f>'A5'!Q23*'A2'!Q$26</f>
        <v>18778.647647462887</v>
      </c>
      <c r="R22" s="337">
        <f>'A5'!R23*'A2'!R$26</f>
        <v>22515.778806992756</v>
      </c>
      <c r="S22" s="146">
        <f>'A5'!S23*'A2'!S$26</f>
        <v>24039.020555059138</v>
      </c>
      <c r="T22" s="148">
        <f>'A5'!T23*'A2'!T$26</f>
        <v>27861.681778690265</v>
      </c>
    </row>
    <row r="23" spans="1:20" ht="15" x14ac:dyDescent="0.25">
      <c r="A23" s="73" t="str">
        <f t="shared" si="0"/>
        <v>OK</v>
      </c>
      <c r="B23" s="49" t="s">
        <v>57</v>
      </c>
      <c r="C23" s="74"/>
      <c r="D23" s="90"/>
      <c r="E23" s="465"/>
      <c r="F23" s="486"/>
      <c r="G23" s="91" t="s">
        <v>260</v>
      </c>
      <c r="H23" s="92"/>
      <c r="I23" s="94"/>
      <c r="J23" s="146">
        <f>'A5'!J24*'A2'!J$26</f>
        <v>12674.877082221554</v>
      </c>
      <c r="K23" s="146">
        <f>'A5'!K24*'A2'!K$26</f>
        <v>12011.805314216537</v>
      </c>
      <c r="L23" s="146">
        <f>'A5'!L24*'A2'!L$26</f>
        <v>11354.321515390362</v>
      </c>
      <c r="M23" s="146">
        <f>'A5'!M24*'A2'!M$26</f>
        <v>9991.0553988040028</v>
      </c>
      <c r="N23" s="146">
        <f>'A5'!N24*'A2'!N$26</f>
        <v>9866.6999733367611</v>
      </c>
      <c r="O23" s="146">
        <f>'A5'!O24*'A2'!O$26</f>
        <v>8030.0796870099994</v>
      </c>
      <c r="P23" s="146">
        <f>'A5'!P24*'A2'!P$26</f>
        <v>7605.5318385004975</v>
      </c>
      <c r="Q23" s="147">
        <f>'A5'!Q24*'A2'!Q$26</f>
        <v>7849.6517843485863</v>
      </c>
      <c r="R23" s="337">
        <f>'A5'!R24*'A2'!R$26</f>
        <v>8966.2494686830396</v>
      </c>
      <c r="S23" s="146">
        <f>'A5'!S24*'A2'!S$26</f>
        <v>9985.9076412139111</v>
      </c>
      <c r="T23" s="148">
        <f>'A5'!T24*'A2'!T$26</f>
        <v>7623.932745172563</v>
      </c>
    </row>
    <row r="24" spans="1:20" ht="15" x14ac:dyDescent="0.25">
      <c r="A24" s="73" t="str">
        <f t="shared" si="0"/>
        <v>OK</v>
      </c>
      <c r="B24" s="49" t="s">
        <v>57</v>
      </c>
      <c r="C24" s="74"/>
      <c r="D24" s="90"/>
      <c r="E24" s="465"/>
      <c r="F24" s="150" t="s">
        <v>316</v>
      </c>
      <c r="G24" s="151"/>
      <c r="H24" s="151"/>
      <c r="I24" s="152"/>
      <c r="J24" s="146">
        <f>'A5'!J25*'A2'!J$26</f>
        <v>4023.5291844911344</v>
      </c>
      <c r="K24" s="146">
        <f>'A5'!K25*'A2'!K$26</f>
        <v>3510.1791828123141</v>
      </c>
      <c r="L24" s="146">
        <f>'A5'!L25*'A2'!L$26</f>
        <v>3200.6068230490678</v>
      </c>
      <c r="M24" s="146">
        <f>'A5'!M25*'A2'!M$26</f>
        <v>3178.645242896645</v>
      </c>
      <c r="N24" s="146">
        <f>'A5'!N25*'A2'!N$26</f>
        <v>3223.7446423628398</v>
      </c>
      <c r="O24" s="146">
        <f>'A5'!O25*'A2'!O$26</f>
        <v>3307.9242232900001</v>
      </c>
      <c r="P24" s="146">
        <f>'A5'!P25*'A2'!P$26</f>
        <v>3449.8638058987094</v>
      </c>
      <c r="Q24" s="147">
        <f>'A5'!Q25*'A2'!Q$26</f>
        <v>3643.533137917505</v>
      </c>
      <c r="R24" s="337">
        <f>'A5'!R25*'A2'!R$26</f>
        <v>4105.2555429828817</v>
      </c>
      <c r="S24" s="146">
        <f>'A5'!S25*'A2'!S$26</f>
        <v>4512.0594629234593</v>
      </c>
      <c r="T24" s="148">
        <f>'A5'!T25*'A2'!T$26</f>
        <v>4777.064551960676</v>
      </c>
    </row>
    <row r="25" spans="1:20" ht="15" x14ac:dyDescent="0.25">
      <c r="A25" s="73" t="str">
        <f t="shared" si="0"/>
        <v>OK</v>
      </c>
      <c r="B25" s="49" t="s">
        <v>57</v>
      </c>
      <c r="C25" s="74"/>
      <c r="D25" s="90"/>
      <c r="E25" s="465"/>
      <c r="F25" s="150" t="s">
        <v>317</v>
      </c>
      <c r="G25" s="151"/>
      <c r="H25" s="151"/>
      <c r="I25" s="152"/>
      <c r="J25" s="146">
        <f>'A5'!J26*'A2'!J$26</f>
        <v>1586.1350503015162</v>
      </c>
      <c r="K25" s="146">
        <f>'A5'!K26*'A2'!K$26</f>
        <v>1552.2946113425828</v>
      </c>
      <c r="L25" s="146">
        <f>'A5'!L26*'A2'!L$26</f>
        <v>1283.3642071980278</v>
      </c>
      <c r="M25" s="146">
        <f>'A5'!M26*'A2'!M$26</f>
        <v>1296.7692172331365</v>
      </c>
      <c r="N25" s="146">
        <f>'A5'!N26*'A2'!N$26</f>
        <v>1208.0304789741599</v>
      </c>
      <c r="O25" s="146">
        <f>'A5'!O26*'A2'!O$26</f>
        <v>2991.2772184999999</v>
      </c>
      <c r="P25" s="146">
        <f>'A5'!P26*'A2'!P$26</f>
        <v>3045.6062088877857</v>
      </c>
      <c r="Q25" s="147">
        <f>'A5'!Q26*'A2'!Q$26</f>
        <v>3116.2817109501789</v>
      </c>
      <c r="R25" s="337">
        <f>'A5'!R26*'A2'!R$26</f>
        <v>3388.636024491801</v>
      </c>
      <c r="S25" s="146">
        <f>'A5'!S26*'A2'!S$26</f>
        <v>3745.6368828770774</v>
      </c>
      <c r="T25" s="148">
        <f>'A5'!T26*'A2'!T$26</f>
        <v>3986.7018251049058</v>
      </c>
    </row>
    <row r="26" spans="1:20" ht="15" x14ac:dyDescent="0.25">
      <c r="A26" s="73" t="str">
        <f t="shared" si="0"/>
        <v>OK</v>
      </c>
      <c r="B26" s="49" t="s">
        <v>57</v>
      </c>
      <c r="C26" s="74"/>
      <c r="D26" s="90"/>
      <c r="E26" s="465"/>
      <c r="F26" s="150" t="s">
        <v>261</v>
      </c>
      <c r="G26" s="151"/>
      <c r="H26" s="151"/>
      <c r="I26" s="152"/>
      <c r="J26" s="146">
        <f>'A5'!J27*'A2'!J$26</f>
        <v>35394.31558048549</v>
      </c>
      <c r="K26" s="146">
        <f>'A5'!K27*'A2'!K$26</f>
        <v>36894.994879668768</v>
      </c>
      <c r="L26" s="146">
        <f>'A5'!L27*'A2'!L$26</f>
        <v>36253.66555552432</v>
      </c>
      <c r="M26" s="146">
        <f>'A5'!M27*'A2'!M$26</f>
        <v>35063.890529895383</v>
      </c>
      <c r="N26" s="146">
        <f>'A5'!N27*'A2'!N$26</f>
        <v>33123.614290739759</v>
      </c>
      <c r="O26" s="146">
        <f>'A5'!O27*'A2'!O$26</f>
        <v>33883.356166669997</v>
      </c>
      <c r="P26" s="146">
        <f>'A5'!P27*'A2'!P$26</f>
        <v>31855.334685302885</v>
      </c>
      <c r="Q26" s="147">
        <f>'A5'!Q27*'A2'!Q$26</f>
        <v>32875.622324673634</v>
      </c>
      <c r="R26" s="337">
        <f>'A5'!R27*'A2'!R$26</f>
        <v>45186.154194283758</v>
      </c>
      <c r="S26" s="146">
        <f>'A5'!S27*'A2'!S$26</f>
        <v>42927.294697052275</v>
      </c>
      <c r="T26" s="148">
        <f>'A5'!T27*'A2'!T$26</f>
        <v>40927.440569203914</v>
      </c>
    </row>
    <row r="27" spans="1:20" ht="15" x14ac:dyDescent="0.25">
      <c r="A27" s="73" t="str">
        <f t="shared" si="0"/>
        <v>OK</v>
      </c>
      <c r="B27" s="49" t="s">
        <v>57</v>
      </c>
      <c r="C27" s="74"/>
      <c r="D27" s="90"/>
      <c r="E27" s="465"/>
      <c r="F27" s="150" t="s">
        <v>262</v>
      </c>
      <c r="G27" s="151"/>
      <c r="H27" s="151"/>
      <c r="I27" s="152"/>
      <c r="J27" s="146">
        <f>'A5'!J28*'A2'!J$26</f>
        <v>821.07049543855976</v>
      </c>
      <c r="K27" s="146">
        <f>'A5'!K28*'A2'!K$26</f>
        <v>867.34106866451918</v>
      </c>
      <c r="L27" s="146">
        <f>'A5'!L28*'A2'!L$26</f>
        <v>820.98973811448491</v>
      </c>
      <c r="M27" s="146">
        <f>'A5'!M28*'A2'!M$26</f>
        <v>735.31825820275685</v>
      </c>
      <c r="N27" s="146">
        <f>'A5'!N28*'A2'!N$26</f>
        <v>757.5183993610799</v>
      </c>
      <c r="O27" s="146">
        <f>'A5'!O28*'A2'!O$26</f>
        <v>774.95817337999995</v>
      </c>
      <c r="P27" s="146">
        <f>'A5'!P28*'A2'!P$26</f>
        <v>746.06283800397227</v>
      </c>
      <c r="Q27" s="147">
        <f>'A5'!Q28*'A2'!Q$26</f>
        <v>835.17574484946851</v>
      </c>
      <c r="R27" s="337">
        <f>'A5'!R28*'A2'!R$26</f>
        <v>876.67676806298982</v>
      </c>
      <c r="S27" s="146">
        <f>'A5'!S28*'A2'!S$26</f>
        <v>930.65762050790352</v>
      </c>
      <c r="T27" s="148">
        <f>'A5'!T28*'A2'!T$26</f>
        <v>964.67385981514167</v>
      </c>
    </row>
    <row r="28" spans="1:20" ht="15.5" thickBot="1" x14ac:dyDescent="0.3">
      <c r="A28" s="73" t="str">
        <f t="shared" si="0"/>
        <v>OK</v>
      </c>
      <c r="B28" s="49" t="s">
        <v>57</v>
      </c>
      <c r="C28" s="74"/>
      <c r="D28" s="158"/>
      <c r="E28" s="466"/>
      <c r="F28" s="159" t="s">
        <v>263</v>
      </c>
      <c r="G28" s="160"/>
      <c r="H28" s="160"/>
      <c r="I28" s="161"/>
      <c r="J28" s="146">
        <f>'A5'!J29*'A2'!J$26</f>
        <v>7173.1299658078497</v>
      </c>
      <c r="K28" s="146">
        <f>'A5'!K29*'A2'!K$26</f>
        <v>7522.111402038091</v>
      </c>
      <c r="L28" s="146">
        <f>'A5'!L29*'A2'!L$26</f>
        <v>7662.9639624663041</v>
      </c>
      <c r="M28" s="146">
        <f>'A5'!M29*'A2'!M$26</f>
        <v>6846.5539259529342</v>
      </c>
      <c r="N28" s="146">
        <f>'A5'!N29*'A2'!N$26</f>
        <v>7909.4523614662794</v>
      </c>
      <c r="O28" s="146">
        <f>'A5'!O29*'A2'!O$26</f>
        <v>6182.9376561400004</v>
      </c>
      <c r="P28" s="146">
        <f>'A5'!P29*'A2'!P$26</f>
        <v>5277.2269849950362</v>
      </c>
      <c r="Q28" s="147">
        <f>'A5'!Q29*'A2'!Q$26</f>
        <v>6027.2361953060299</v>
      </c>
      <c r="R28" s="338">
        <f>'A5'!R29*'A2'!R$26</f>
        <v>7394.9232172480251</v>
      </c>
      <c r="S28" s="163">
        <f>'A5'!S29*'A2'!S$26</f>
        <v>7438.2465663983076</v>
      </c>
      <c r="T28" s="165">
        <f>'A5'!T29*'A2'!T$26</f>
        <v>7498.8257621501434</v>
      </c>
    </row>
    <row r="29" spans="1:20" ht="13.5" thickBot="1" x14ac:dyDescent="0.3">
      <c r="A29" s="73" t="s">
        <v>50</v>
      </c>
      <c r="B29" s="49" t="s">
        <v>57</v>
      </c>
      <c r="C29" s="106"/>
      <c r="D29" s="249"/>
      <c r="E29" s="420"/>
      <c r="F29" s="420"/>
      <c r="G29" s="420"/>
      <c r="H29" s="420"/>
      <c r="I29" s="420"/>
      <c r="J29" s="420" t="s">
        <v>242</v>
      </c>
      <c r="K29" s="420"/>
      <c r="L29" s="420"/>
      <c r="M29" s="420"/>
      <c r="N29" s="420"/>
      <c r="O29" s="420"/>
      <c r="P29" s="420"/>
      <c r="Q29" s="420"/>
      <c r="R29" s="420"/>
      <c r="S29" s="420"/>
      <c r="T29" s="421"/>
    </row>
    <row r="30" spans="1:20" ht="12.75" customHeight="1" x14ac:dyDescent="0.25">
      <c r="A30" s="73" t="str">
        <f t="shared" ref="A30:A43" si="2">IF(COUNTBLANK(C30:IV30)=254,"odstr",IF(AND($A$1="TISK",SUM(J30:R30)=0),"odstr","OK"))</f>
        <v>OK</v>
      </c>
      <c r="B30" s="49" t="s">
        <v>57</v>
      </c>
      <c r="C30" s="74"/>
      <c r="D30" s="169"/>
      <c r="E30" s="170" t="s">
        <v>9</v>
      </c>
      <c r="F30" s="170"/>
      <c r="G30" s="170"/>
      <c r="H30" s="171"/>
      <c r="I30" s="172"/>
      <c r="J30" s="365">
        <f>J15/J$14</f>
        <v>0.1066684681461838</v>
      </c>
      <c r="K30" s="365">
        <f t="shared" ref="K30:R30" si="3">K15/K$14</f>
        <v>0.1043348472432413</v>
      </c>
      <c r="L30" s="365">
        <f t="shared" si="3"/>
        <v>0.10952226220668629</v>
      </c>
      <c r="M30" s="365">
        <f t="shared" si="3"/>
        <v>0.11635025827169332</v>
      </c>
      <c r="N30" s="365">
        <f t="shared" si="3"/>
        <v>0.12009249243834717</v>
      </c>
      <c r="O30" s="365">
        <f t="shared" si="3"/>
        <v>0.11633828166600914</v>
      </c>
      <c r="P30" s="365">
        <f t="shared" si="3"/>
        <v>0.11597584746968481</v>
      </c>
      <c r="Q30" s="366">
        <f t="shared" si="3"/>
        <v>0.11858995588844407</v>
      </c>
      <c r="R30" s="367">
        <f t="shared" si="3"/>
        <v>0.11218765669096499</v>
      </c>
      <c r="S30" s="365">
        <f t="shared" ref="S30:T43" si="4">S15/S$14</f>
        <v>0.11345821046161871</v>
      </c>
      <c r="T30" s="360">
        <f>T15/T$14</f>
        <v>0.11595199708603253</v>
      </c>
    </row>
    <row r="31" spans="1:20" ht="12.75" customHeight="1" x14ac:dyDescent="0.25">
      <c r="A31" s="73" t="str">
        <f t="shared" si="2"/>
        <v>OK</v>
      </c>
      <c r="B31" s="49" t="s">
        <v>57</v>
      </c>
      <c r="C31" s="74"/>
      <c r="D31" s="173"/>
      <c r="E31" s="92"/>
      <c r="F31" s="92" t="s">
        <v>34</v>
      </c>
      <c r="G31" s="92"/>
      <c r="H31" s="93"/>
      <c r="I31" s="94"/>
      <c r="J31" s="368">
        <f t="shared" ref="J31:R43" si="5">J16/J$14</f>
        <v>0.10415434670245256</v>
      </c>
      <c r="K31" s="33">
        <f t="shared" si="5"/>
        <v>0.10207746652798975</v>
      </c>
      <c r="L31" s="33">
        <f t="shared" si="5"/>
        <v>0.10714462327760457</v>
      </c>
      <c r="M31" s="33">
        <f t="shared" si="5"/>
        <v>0.11407140724294614</v>
      </c>
      <c r="N31" s="33">
        <f t="shared" si="5"/>
        <v>0.1178514452443544</v>
      </c>
      <c r="O31" s="33">
        <f t="shared" si="5"/>
        <v>0.11406873301496674</v>
      </c>
      <c r="P31" s="33">
        <f t="shared" si="5"/>
        <v>0.11339104458572394</v>
      </c>
      <c r="Q31" s="34">
        <f t="shared" si="5"/>
        <v>0.11610397839151985</v>
      </c>
      <c r="R31" s="369">
        <f t="shared" si="5"/>
        <v>0.10963251631642575</v>
      </c>
      <c r="S31" s="33">
        <f t="shared" si="4"/>
        <v>0.11081955022505878</v>
      </c>
      <c r="T31" s="35">
        <f t="shared" si="4"/>
        <v>0.11361002978763433</v>
      </c>
    </row>
    <row r="32" spans="1:20" ht="12.75" customHeight="1" x14ac:dyDescent="0.25">
      <c r="A32" s="73" t="str">
        <f t="shared" si="2"/>
        <v>OK</v>
      </c>
      <c r="B32" s="49" t="s">
        <v>57</v>
      </c>
      <c r="C32" s="74"/>
      <c r="D32" s="174"/>
      <c r="E32" s="143" t="s">
        <v>30</v>
      </c>
      <c r="F32" s="143"/>
      <c r="G32" s="143"/>
      <c r="H32" s="175"/>
      <c r="I32" s="144"/>
      <c r="J32" s="368">
        <f t="shared" si="5"/>
        <v>0.34304908061495487</v>
      </c>
      <c r="K32" s="33">
        <f t="shared" si="5"/>
        <v>0.34953010536962326</v>
      </c>
      <c r="L32" s="33">
        <f t="shared" si="5"/>
        <v>0.34262430824178813</v>
      </c>
      <c r="M32" s="33">
        <f t="shared" si="5"/>
        <v>0.34970198009178044</v>
      </c>
      <c r="N32" s="33">
        <f t="shared" si="5"/>
        <v>0.36165895118014707</v>
      </c>
      <c r="O32" s="33">
        <f t="shared" si="5"/>
        <v>0.36613165944400389</v>
      </c>
      <c r="P32" s="33">
        <f t="shared" si="5"/>
        <v>0.37659622816212224</v>
      </c>
      <c r="Q32" s="34">
        <f t="shared" si="5"/>
        <v>0.39188954306010004</v>
      </c>
      <c r="R32" s="369">
        <f t="shared" si="5"/>
        <v>0.3769603811135524</v>
      </c>
      <c r="S32" s="33">
        <f t="shared" si="4"/>
        <v>0.40623707078143528</v>
      </c>
      <c r="T32" s="35">
        <f t="shared" si="4"/>
        <v>0.41383290516798571</v>
      </c>
    </row>
    <row r="33" spans="1:20" ht="15" x14ac:dyDescent="0.25">
      <c r="A33" s="73" t="str">
        <f t="shared" si="2"/>
        <v>OK</v>
      </c>
      <c r="B33" s="49" t="s">
        <v>57</v>
      </c>
      <c r="C33" s="74"/>
      <c r="D33" s="173"/>
      <c r="E33" s="92"/>
      <c r="F33" s="92" t="s">
        <v>35</v>
      </c>
      <c r="G33" s="92"/>
      <c r="H33" s="93"/>
      <c r="I33" s="94"/>
      <c r="J33" s="368">
        <f t="shared" si="5"/>
        <v>0.30951306320650646</v>
      </c>
      <c r="K33" s="33">
        <f t="shared" si="5"/>
        <v>0.3146421208989893</v>
      </c>
      <c r="L33" s="33">
        <f t="shared" si="5"/>
        <v>0.30973170526502669</v>
      </c>
      <c r="M33" s="33">
        <f t="shared" si="5"/>
        <v>0.31794162019439626</v>
      </c>
      <c r="N33" s="33">
        <f t="shared" si="5"/>
        <v>0.3305819864389784</v>
      </c>
      <c r="O33" s="33">
        <f t="shared" si="5"/>
        <v>0.3359605665784185</v>
      </c>
      <c r="P33" s="33">
        <f t="shared" si="5"/>
        <v>0.34563744745560532</v>
      </c>
      <c r="Q33" s="34">
        <f t="shared" si="5"/>
        <v>0.36094831905661373</v>
      </c>
      <c r="R33" s="369">
        <f t="shared" si="5"/>
        <v>0.34789702791608601</v>
      </c>
      <c r="S33" s="33">
        <f t="shared" si="4"/>
        <v>0.37637255507876954</v>
      </c>
      <c r="T33" s="35">
        <f t="shared" si="4"/>
        <v>0.38213409357436051</v>
      </c>
    </row>
    <row r="34" spans="1:20" x14ac:dyDescent="0.25">
      <c r="A34" s="73" t="str">
        <f t="shared" si="2"/>
        <v>OK</v>
      </c>
      <c r="B34" s="49" t="s">
        <v>57</v>
      </c>
      <c r="C34" s="74"/>
      <c r="D34" s="176"/>
      <c r="E34" s="151" t="s">
        <v>10</v>
      </c>
      <c r="F34" s="151"/>
      <c r="G34" s="151"/>
      <c r="H34" s="177"/>
      <c r="I34" s="152"/>
      <c r="J34" s="368">
        <f t="shared" si="5"/>
        <v>2.4979865607309998E-2</v>
      </c>
      <c r="K34" s="33">
        <f t="shared" si="5"/>
        <v>2.4200696395510611E-2</v>
      </c>
      <c r="L34" s="33">
        <f t="shared" si="5"/>
        <v>2.5282873111875308E-2</v>
      </c>
      <c r="M34" s="33">
        <f t="shared" si="5"/>
        <v>2.5774444641671283E-2</v>
      </c>
      <c r="N34" s="33">
        <f t="shared" si="5"/>
        <v>2.5663582203168139E-2</v>
      </c>
      <c r="O34" s="33">
        <f t="shared" si="5"/>
        <v>2.5711521771227857E-2</v>
      </c>
      <c r="P34" s="33">
        <f t="shared" si="5"/>
        <v>2.8027499026221193E-2</v>
      </c>
      <c r="Q34" s="34">
        <f t="shared" si="5"/>
        <v>2.7406338670870001E-2</v>
      </c>
      <c r="R34" s="369">
        <f t="shared" si="5"/>
        <v>2.5971526454252117E-2</v>
      </c>
      <c r="S34" s="33">
        <f t="shared" si="4"/>
        <v>2.6995607153190982E-2</v>
      </c>
      <c r="T34" s="35">
        <f t="shared" si="4"/>
        <v>2.7928398787234687E-2</v>
      </c>
    </row>
    <row r="35" spans="1:20" x14ac:dyDescent="0.25">
      <c r="A35" s="73" t="str">
        <f t="shared" si="2"/>
        <v>OK</v>
      </c>
      <c r="B35" s="49" t="s">
        <v>57</v>
      </c>
      <c r="C35" s="74"/>
      <c r="D35" s="174"/>
      <c r="E35" s="143" t="s">
        <v>11</v>
      </c>
      <c r="F35" s="143"/>
      <c r="G35" s="143"/>
      <c r="H35" s="175"/>
      <c r="I35" s="144"/>
      <c r="J35" s="368">
        <f t="shared" si="5"/>
        <v>0.23029641383610122</v>
      </c>
      <c r="K35" s="33">
        <f t="shared" si="5"/>
        <v>0.22086345483006495</v>
      </c>
      <c r="L35" s="33">
        <f t="shared" si="5"/>
        <v>0.21985246802261135</v>
      </c>
      <c r="M35" s="33">
        <f t="shared" si="5"/>
        <v>0.21026100151141933</v>
      </c>
      <c r="N35" s="33">
        <f t="shared" si="5"/>
        <v>0.20640194273484835</v>
      </c>
      <c r="O35" s="33">
        <f t="shared" si="5"/>
        <v>0.20821381193673133</v>
      </c>
      <c r="P35" s="33">
        <f t="shared" si="5"/>
        <v>0.20398826718438753</v>
      </c>
      <c r="Q35" s="34">
        <f t="shared" si="5"/>
        <v>0.19776442432064059</v>
      </c>
      <c r="R35" s="369">
        <f t="shared" si="5"/>
        <v>0.19491754438396636</v>
      </c>
      <c r="S35" s="33">
        <f t="shared" si="4"/>
        <v>0.19306815314958684</v>
      </c>
      <c r="T35" s="35">
        <f t="shared" si="4"/>
        <v>0.19438606099553804</v>
      </c>
    </row>
    <row r="36" spans="1:20" ht="15" x14ac:dyDescent="0.25">
      <c r="A36" s="73" t="str">
        <f t="shared" si="2"/>
        <v>OK</v>
      </c>
      <c r="B36" s="49" t="s">
        <v>57</v>
      </c>
      <c r="C36" s="74"/>
      <c r="D36" s="83"/>
      <c r="E36" s="482" t="s">
        <v>29</v>
      </c>
      <c r="F36" s="157" t="s">
        <v>39</v>
      </c>
      <c r="G36" s="84"/>
      <c r="H36" s="85"/>
      <c r="I36" s="86"/>
      <c r="J36" s="368">
        <f t="shared" si="5"/>
        <v>4.9620139158570983E-2</v>
      </c>
      <c r="K36" s="33">
        <f t="shared" si="5"/>
        <v>4.8423479231537211E-2</v>
      </c>
      <c r="L36" s="33">
        <f t="shared" si="5"/>
        <v>4.8809060818857032E-2</v>
      </c>
      <c r="M36" s="33">
        <f t="shared" si="5"/>
        <v>4.8954305403410302E-2</v>
      </c>
      <c r="N36" s="33">
        <f t="shared" si="5"/>
        <v>4.8038998196971633E-2</v>
      </c>
      <c r="O36" s="33">
        <f t="shared" si="5"/>
        <v>4.7973913332517812E-2</v>
      </c>
      <c r="P36" s="33">
        <f t="shared" si="5"/>
        <v>4.6934778050894035E-2</v>
      </c>
      <c r="Q36" s="34">
        <f t="shared" si="5"/>
        <v>4.6376668029803829E-2</v>
      </c>
      <c r="R36" s="369">
        <f t="shared" si="5"/>
        <v>4.5146863873980342E-2</v>
      </c>
      <c r="S36" s="33">
        <f t="shared" si="4"/>
        <v>4.4382032718029922E-2</v>
      </c>
      <c r="T36" s="35">
        <f t="shared" si="4"/>
        <v>4.31165200315793E-2</v>
      </c>
    </row>
    <row r="37" spans="1:20" ht="15" x14ac:dyDescent="0.25">
      <c r="A37" s="73" t="str">
        <f t="shared" si="2"/>
        <v>OK</v>
      </c>
      <c r="B37" s="49" t="s">
        <v>57</v>
      </c>
      <c r="C37" s="74"/>
      <c r="D37" s="90"/>
      <c r="E37" s="483"/>
      <c r="F37" s="157" t="s">
        <v>40</v>
      </c>
      <c r="G37" s="84"/>
      <c r="H37" s="85"/>
      <c r="I37" s="86"/>
      <c r="J37" s="368">
        <f t="shared" si="5"/>
        <v>0.10436358996907111</v>
      </c>
      <c r="K37" s="33">
        <f t="shared" si="5"/>
        <v>0.10061019984828745</v>
      </c>
      <c r="L37" s="33">
        <f t="shared" si="5"/>
        <v>0.10121301496963142</v>
      </c>
      <c r="M37" s="33">
        <f t="shared" si="5"/>
        <v>9.812466551742581E-2</v>
      </c>
      <c r="N37" s="33">
        <f t="shared" si="5"/>
        <v>9.727345573931101E-2</v>
      </c>
      <c r="O37" s="33">
        <f t="shared" si="5"/>
        <v>0.11192916357962926</v>
      </c>
      <c r="P37" s="33">
        <f t="shared" si="5"/>
        <v>0.10984844479678481</v>
      </c>
      <c r="Q37" s="34">
        <f t="shared" si="5"/>
        <v>0.10676043475878848</v>
      </c>
      <c r="R37" s="369">
        <f t="shared" si="5"/>
        <v>0.10711343793945272</v>
      </c>
      <c r="S37" s="33">
        <f t="shared" si="4"/>
        <v>0.10504665942357967</v>
      </c>
      <c r="T37" s="35">
        <f t="shared" si="4"/>
        <v>0.11876818051796226</v>
      </c>
    </row>
    <row r="38" spans="1:20" ht="15" x14ac:dyDescent="0.25">
      <c r="A38" s="73" t="str">
        <f t="shared" si="2"/>
        <v>OK</v>
      </c>
      <c r="B38" s="49" t="s">
        <v>57</v>
      </c>
      <c r="C38" s="74"/>
      <c r="D38" s="178"/>
      <c r="E38" s="484"/>
      <c r="F38" s="91" t="s">
        <v>41</v>
      </c>
      <c r="G38" s="92"/>
      <c r="H38" s="93"/>
      <c r="I38" s="94"/>
      <c r="J38" s="368">
        <f t="shared" si="5"/>
        <v>7.631236394702462E-2</v>
      </c>
      <c r="K38" s="33">
        <f t="shared" si="5"/>
        <v>7.18297148715029E-2</v>
      </c>
      <c r="L38" s="33">
        <f t="shared" si="5"/>
        <v>6.9830301792676019E-2</v>
      </c>
      <c r="M38" s="33">
        <f t="shared" si="5"/>
        <v>6.3166046064143638E-2</v>
      </c>
      <c r="N38" s="33">
        <f t="shared" si="5"/>
        <v>6.1089094069414734E-2</v>
      </c>
      <c r="O38" s="33">
        <f t="shared" si="5"/>
        <v>4.8310280804160215E-2</v>
      </c>
      <c r="P38" s="33">
        <f t="shared" si="5"/>
        <v>4.720447729897375E-2</v>
      </c>
      <c r="Q38" s="34">
        <f t="shared" si="5"/>
        <v>4.4626868395146561E-2</v>
      </c>
      <c r="R38" s="369">
        <f t="shared" si="5"/>
        <v>4.2654789525430815E-2</v>
      </c>
      <c r="S38" s="33">
        <f t="shared" si="4"/>
        <v>4.3636812765283604E-2</v>
      </c>
      <c r="T38" s="35">
        <f t="shared" si="4"/>
        <v>3.2499137264140547E-2</v>
      </c>
    </row>
    <row r="39" spans="1:20" x14ac:dyDescent="0.25">
      <c r="A39" s="73" t="str">
        <f t="shared" si="2"/>
        <v>OK</v>
      </c>
      <c r="B39" s="49" t="s">
        <v>57</v>
      </c>
      <c r="C39" s="74"/>
      <c r="D39" s="176"/>
      <c r="E39" s="151" t="s">
        <v>250</v>
      </c>
      <c r="F39" s="151"/>
      <c r="G39" s="151"/>
      <c r="H39" s="177"/>
      <c r="I39" s="152"/>
      <c r="J39" s="368">
        <f t="shared" si="5"/>
        <v>2.4224694368755656E-2</v>
      </c>
      <c r="K39" s="33">
        <f t="shared" si="5"/>
        <v>2.0990614087865688E-2</v>
      </c>
      <c r="L39" s="33">
        <f t="shared" si="5"/>
        <v>1.9684077121672954E-2</v>
      </c>
      <c r="M39" s="33">
        <f t="shared" si="5"/>
        <v>2.0096220451186322E-2</v>
      </c>
      <c r="N39" s="33">
        <f t="shared" si="5"/>
        <v>1.9959625836932667E-2</v>
      </c>
      <c r="O39" s="33">
        <f t="shared" si="5"/>
        <v>1.9901016469928399E-2</v>
      </c>
      <c r="P39" s="33">
        <f t="shared" si="5"/>
        <v>2.1411917163468745E-2</v>
      </c>
      <c r="Q39" s="34">
        <f t="shared" si="5"/>
        <v>2.0714227625154891E-2</v>
      </c>
      <c r="R39" s="369">
        <f t="shared" si="5"/>
        <v>1.9529772369780266E-2</v>
      </c>
      <c r="S39" s="33">
        <f t="shared" si="4"/>
        <v>1.9716975265904064E-2</v>
      </c>
      <c r="T39" s="35">
        <f t="shared" si="4"/>
        <v>2.0363568486636233E-2</v>
      </c>
    </row>
    <row r="40" spans="1:20" x14ac:dyDescent="0.25">
      <c r="A40" s="73" t="str">
        <f t="shared" si="2"/>
        <v>OK</v>
      </c>
      <c r="B40" s="49" t="s">
        <v>57</v>
      </c>
      <c r="C40" s="74"/>
      <c r="D40" s="176"/>
      <c r="E40" s="151" t="s">
        <v>251</v>
      </c>
      <c r="F40" s="151"/>
      <c r="G40" s="151"/>
      <c r="H40" s="177"/>
      <c r="I40" s="152"/>
      <c r="J40" s="368">
        <f t="shared" si="5"/>
        <v>9.5497348370755363E-3</v>
      </c>
      <c r="K40" s="33">
        <f t="shared" si="5"/>
        <v>9.2826079354900639E-3</v>
      </c>
      <c r="L40" s="33">
        <f t="shared" si="5"/>
        <v>7.8928282748628523E-3</v>
      </c>
      <c r="M40" s="33">
        <f t="shared" si="5"/>
        <v>8.198511652744633E-3</v>
      </c>
      <c r="N40" s="33">
        <f t="shared" si="5"/>
        <v>7.4794498432301532E-3</v>
      </c>
      <c r="O40" s="33">
        <f t="shared" si="5"/>
        <v>1.7996015982579921E-2</v>
      </c>
      <c r="P40" s="33">
        <f t="shared" si="5"/>
        <v>1.8902852844726484E-2</v>
      </c>
      <c r="Q40" s="34">
        <f t="shared" si="5"/>
        <v>1.7716695927081392E-2</v>
      </c>
      <c r="R40" s="369">
        <f t="shared" si="5"/>
        <v>1.6120626233726756E-2</v>
      </c>
      <c r="S40" s="33">
        <f t="shared" si="4"/>
        <v>1.636783167012933E-2</v>
      </c>
      <c r="T40" s="35">
        <f t="shared" si="4"/>
        <v>1.6994427177669361E-2</v>
      </c>
    </row>
    <row r="41" spans="1:20" ht="15" x14ac:dyDescent="0.25">
      <c r="A41" s="73" t="str">
        <f t="shared" si="2"/>
        <v>OK</v>
      </c>
      <c r="B41" s="49" t="s">
        <v>57</v>
      </c>
      <c r="C41" s="74"/>
      <c r="D41" s="176"/>
      <c r="E41" s="151" t="s">
        <v>36</v>
      </c>
      <c r="F41" s="151"/>
      <c r="G41" s="151"/>
      <c r="H41" s="177"/>
      <c r="I41" s="152"/>
      <c r="J41" s="368">
        <f t="shared" si="5"/>
        <v>0.21310059850777172</v>
      </c>
      <c r="K41" s="33">
        <f t="shared" si="5"/>
        <v>0.22062936361910407</v>
      </c>
      <c r="L41" s="33">
        <f t="shared" si="5"/>
        <v>0.22296395283518355</v>
      </c>
      <c r="M41" s="33">
        <f t="shared" si="5"/>
        <v>0.22168301905968754</v>
      </c>
      <c r="N41" s="33">
        <f t="shared" si="5"/>
        <v>0.20508291473280693</v>
      </c>
      <c r="O41" s="33">
        <f t="shared" si="5"/>
        <v>0.20384784644754955</v>
      </c>
      <c r="P41" s="33">
        <f t="shared" si="5"/>
        <v>0.19771325068833878</v>
      </c>
      <c r="Q41" s="34">
        <f t="shared" si="5"/>
        <v>0.18690460560519051</v>
      </c>
      <c r="R41" s="369">
        <f t="shared" si="5"/>
        <v>0.21496233217164024</v>
      </c>
      <c r="S41" s="33">
        <f t="shared" si="4"/>
        <v>0.18758538417522452</v>
      </c>
      <c r="T41" s="35">
        <f t="shared" si="4"/>
        <v>0.17446461732899329</v>
      </c>
    </row>
    <row r="42" spans="1:20" ht="15" x14ac:dyDescent="0.25">
      <c r="A42" s="73" t="str">
        <f t="shared" si="2"/>
        <v>OK</v>
      </c>
      <c r="B42" s="49" t="s">
        <v>57</v>
      </c>
      <c r="C42" s="74"/>
      <c r="D42" s="176"/>
      <c r="E42" s="151" t="s">
        <v>37</v>
      </c>
      <c r="F42" s="151"/>
      <c r="G42" s="151"/>
      <c r="H42" s="177"/>
      <c r="I42" s="152"/>
      <c r="J42" s="368">
        <f t="shared" si="5"/>
        <v>4.9434665178693009E-3</v>
      </c>
      <c r="K42" s="33">
        <f t="shared" si="5"/>
        <v>5.1866359825846519E-3</v>
      </c>
      <c r="L42" s="33">
        <f t="shared" si="5"/>
        <v>5.0491754265999857E-3</v>
      </c>
      <c r="M42" s="33">
        <f t="shared" si="5"/>
        <v>4.6488729283796432E-3</v>
      </c>
      <c r="N42" s="33">
        <f t="shared" si="5"/>
        <v>4.6901307309369462E-3</v>
      </c>
      <c r="O42" s="33">
        <f t="shared" si="5"/>
        <v>4.6622758959702281E-3</v>
      </c>
      <c r="P42" s="33">
        <f t="shared" si="5"/>
        <v>4.6305119810148478E-3</v>
      </c>
      <c r="Q42" s="34">
        <f t="shared" si="5"/>
        <v>4.7481441312506251E-3</v>
      </c>
      <c r="R42" s="369">
        <f t="shared" si="5"/>
        <v>4.1705802581304095E-3</v>
      </c>
      <c r="S42" s="33">
        <f t="shared" si="4"/>
        <v>4.0668243482523316E-3</v>
      </c>
      <c r="T42" s="35">
        <f t="shared" si="4"/>
        <v>4.1121910742342145E-3</v>
      </c>
    </row>
    <row r="43" spans="1:20" ht="15.5" thickBot="1" x14ac:dyDescent="0.3">
      <c r="A43" s="73" t="str">
        <f t="shared" si="2"/>
        <v>OK</v>
      </c>
      <c r="B43" s="49" t="s">
        <v>57</v>
      </c>
      <c r="C43" s="74"/>
      <c r="D43" s="179"/>
      <c r="E43" s="160" t="s">
        <v>38</v>
      </c>
      <c r="F43" s="160"/>
      <c r="G43" s="160"/>
      <c r="H43" s="180"/>
      <c r="I43" s="161"/>
      <c r="J43" s="361">
        <f t="shared" si="5"/>
        <v>4.3187677563977851E-2</v>
      </c>
      <c r="K43" s="361">
        <f t="shared" si="5"/>
        <v>4.4981674536515623E-2</v>
      </c>
      <c r="L43" s="361">
        <f t="shared" si="5"/>
        <v>4.7128054758719368E-2</v>
      </c>
      <c r="M43" s="361">
        <f t="shared" si="5"/>
        <v>4.3285691391437599E-2</v>
      </c>
      <c r="N43" s="361">
        <f t="shared" si="5"/>
        <v>4.8970910299582553E-2</v>
      </c>
      <c r="O43" s="361">
        <f t="shared" si="5"/>
        <v>3.7197570385999544E-2</v>
      </c>
      <c r="P43" s="361">
        <f t="shared" si="5"/>
        <v>3.2753625480035332E-2</v>
      </c>
      <c r="Q43" s="362">
        <f t="shared" si="5"/>
        <v>3.4266064771267743E-2</v>
      </c>
      <c r="R43" s="363">
        <f t="shared" si="5"/>
        <v>3.5179580323986492E-2</v>
      </c>
      <c r="S43" s="419">
        <f t="shared" si="4"/>
        <v>3.2503942994657989E-2</v>
      </c>
      <c r="T43" s="364">
        <f t="shared" si="4"/>
        <v>3.1965833895675949E-2</v>
      </c>
    </row>
    <row r="44" spans="1:20" x14ac:dyDescent="0.25">
      <c r="A44" s="73" t="s">
        <v>50</v>
      </c>
      <c r="B44" s="73" t="s">
        <v>58</v>
      </c>
      <c r="D44" s="107" t="str">
        <f>IF(D45="","","Komentáře:")</f>
        <v>Komentáře:</v>
      </c>
      <c r="E44" s="108"/>
      <c r="F44" s="108"/>
      <c r="G44" s="108"/>
      <c r="H44" s="108"/>
      <c r="I44" s="107"/>
      <c r="J44" s="107"/>
      <c r="K44" s="107"/>
      <c r="L44" s="107"/>
      <c r="M44" s="107"/>
      <c r="N44" s="107"/>
      <c r="O44" s="107"/>
      <c r="P44" s="427" t="s">
        <v>296</v>
      </c>
      <c r="Q44" s="427"/>
      <c r="R44" s="427"/>
      <c r="S44" s="427"/>
      <c r="T44" s="427"/>
    </row>
    <row r="45" spans="1:20" x14ac:dyDescent="0.25">
      <c r="A45" s="73" t="str">
        <f t="shared" ref="A45:A51" si="6">IF(COUNTBLANK(D45:E45)=2,"odstr","OK")</f>
        <v>OK</v>
      </c>
      <c r="B45" s="73"/>
      <c r="D45" s="110" t="s">
        <v>16</v>
      </c>
      <c r="E45" s="431" t="str">
        <f>Komentáře!C8</f>
        <v>§ 3111, 3112, 3115</v>
      </c>
      <c r="F45" s="431"/>
      <c r="G45" s="431"/>
      <c r="H45" s="431"/>
      <c r="I45" s="431"/>
      <c r="J45" s="431"/>
      <c r="K45" s="431"/>
      <c r="L45" s="431"/>
      <c r="M45" s="431"/>
      <c r="N45" s="431"/>
      <c r="O45" s="431"/>
      <c r="P45" s="431"/>
      <c r="Q45" s="431"/>
      <c r="R45" s="431"/>
      <c r="S45" s="319"/>
      <c r="T45" s="353"/>
    </row>
    <row r="46" spans="1:20" x14ac:dyDescent="0.25">
      <c r="A46" s="73" t="str">
        <f t="shared" si="6"/>
        <v>OK</v>
      </c>
      <c r="B46" s="73"/>
      <c r="D46" s="110" t="s">
        <v>17</v>
      </c>
      <c r="E46" s="431" t="str">
        <f>Komentáře!C9</f>
        <v>§ 3111</v>
      </c>
      <c r="F46" s="431"/>
      <c r="G46" s="431"/>
      <c r="H46" s="431"/>
      <c r="I46" s="431"/>
      <c r="J46" s="431"/>
      <c r="K46" s="431"/>
      <c r="L46" s="431"/>
      <c r="M46" s="431"/>
      <c r="N46" s="431"/>
      <c r="O46" s="431"/>
      <c r="P46" s="431"/>
      <c r="Q46" s="431"/>
      <c r="R46" s="431"/>
      <c r="S46" s="319"/>
      <c r="T46" s="353"/>
    </row>
    <row r="47" spans="1:20" x14ac:dyDescent="0.25">
      <c r="A47" s="73" t="str">
        <f t="shared" si="6"/>
        <v>OK</v>
      </c>
      <c r="B47" s="73"/>
      <c r="D47" s="110" t="s">
        <v>18</v>
      </c>
      <c r="E47" s="431" t="str">
        <f>Komentáře!C10</f>
        <v>§ 3113, 3114, 3117, 3118, 3119, 3143</v>
      </c>
      <c r="F47" s="431"/>
      <c r="G47" s="431"/>
      <c r="H47" s="431"/>
      <c r="I47" s="431"/>
      <c r="J47" s="431"/>
      <c r="K47" s="431"/>
      <c r="L47" s="431"/>
      <c r="M47" s="431"/>
      <c r="N47" s="431"/>
      <c r="O47" s="431"/>
      <c r="P47" s="431"/>
      <c r="Q47" s="431"/>
      <c r="R47" s="431"/>
      <c r="S47" s="319"/>
      <c r="T47" s="353"/>
    </row>
    <row r="48" spans="1:20" x14ac:dyDescent="0.25">
      <c r="A48" s="73" t="str">
        <f t="shared" si="6"/>
        <v>OK</v>
      </c>
      <c r="B48" s="73"/>
      <c r="D48" s="110" t="s">
        <v>31</v>
      </c>
      <c r="E48" s="431" t="str">
        <f>Komentáře!C11</f>
        <v>§ 3113, 3117, 3118, 3143</v>
      </c>
      <c r="F48" s="431"/>
      <c r="G48" s="431"/>
      <c r="H48" s="431"/>
      <c r="I48" s="431"/>
      <c r="J48" s="431"/>
      <c r="K48" s="431"/>
      <c r="L48" s="431"/>
      <c r="M48" s="431"/>
      <c r="N48" s="431"/>
      <c r="O48" s="431"/>
      <c r="P48" s="431"/>
      <c r="Q48" s="431"/>
      <c r="R48" s="431"/>
      <c r="S48" s="319"/>
      <c r="T48" s="353"/>
    </row>
    <row r="49" spans="1:20" x14ac:dyDescent="0.25">
      <c r="A49" s="73" t="str">
        <f t="shared" si="6"/>
        <v>OK</v>
      </c>
      <c r="B49" s="73"/>
      <c r="D49" s="110" t="s">
        <v>32</v>
      </c>
      <c r="E49" s="431" t="str">
        <f>Komentáře!C12</f>
        <v>§ 3231</v>
      </c>
      <c r="F49" s="431"/>
      <c r="G49" s="431"/>
      <c r="H49" s="431"/>
      <c r="I49" s="431"/>
      <c r="J49" s="431"/>
      <c r="K49" s="431"/>
      <c r="L49" s="431"/>
      <c r="M49" s="431"/>
      <c r="N49" s="431"/>
      <c r="O49" s="431"/>
      <c r="P49" s="431"/>
      <c r="Q49" s="431"/>
      <c r="R49" s="431"/>
      <c r="S49" s="319"/>
      <c r="T49" s="353"/>
    </row>
    <row r="50" spans="1:20" x14ac:dyDescent="0.25">
      <c r="A50" s="73" t="str">
        <f t="shared" si="6"/>
        <v>OK</v>
      </c>
      <c r="B50" s="73"/>
      <c r="D50" s="110" t="s">
        <v>33</v>
      </c>
      <c r="E50" s="431" t="str">
        <f>Komentáře!C13</f>
        <v>§ 312x; 3150</v>
      </c>
      <c r="F50" s="431"/>
      <c r="G50" s="431"/>
      <c r="H50" s="431"/>
      <c r="I50" s="431"/>
      <c r="J50" s="431"/>
      <c r="K50" s="431"/>
      <c r="L50" s="431"/>
      <c r="M50" s="431"/>
      <c r="N50" s="431"/>
      <c r="O50" s="431"/>
      <c r="P50" s="431"/>
      <c r="Q50" s="431"/>
      <c r="R50" s="431"/>
      <c r="S50" s="319"/>
      <c r="T50" s="353"/>
    </row>
    <row r="51" spans="1:20" x14ac:dyDescent="0.25">
      <c r="A51" s="73" t="str">
        <f t="shared" si="6"/>
        <v>OK</v>
      </c>
      <c r="B51" s="73"/>
      <c r="D51" s="110" t="s">
        <v>286</v>
      </c>
      <c r="E51" s="431" t="str">
        <f>Komentáře!C14</f>
        <v>§ 3121, 3128</v>
      </c>
      <c r="F51" s="431"/>
      <c r="G51" s="431"/>
      <c r="H51" s="431"/>
      <c r="I51" s="431"/>
      <c r="J51" s="431"/>
      <c r="K51" s="431"/>
      <c r="L51" s="431"/>
      <c r="M51" s="431"/>
      <c r="N51" s="431"/>
      <c r="O51" s="431"/>
      <c r="P51" s="431"/>
      <c r="Q51" s="431"/>
      <c r="R51" s="431"/>
      <c r="S51" s="319"/>
      <c r="T51" s="353"/>
    </row>
    <row r="52" spans="1:20" x14ac:dyDescent="0.25">
      <c r="A52" s="73" t="s">
        <v>58</v>
      </c>
      <c r="B52" s="73"/>
      <c r="D52" s="110" t="s">
        <v>289</v>
      </c>
      <c r="E52" s="431" t="str">
        <f>Komentáře!C15</f>
        <v>§ 3122, 3124, 3126, 3127, 3150</v>
      </c>
      <c r="F52" s="431"/>
      <c r="G52" s="431"/>
      <c r="H52" s="431"/>
      <c r="I52" s="431"/>
      <c r="J52" s="431"/>
      <c r="K52" s="431"/>
      <c r="L52" s="431"/>
      <c r="M52" s="431"/>
      <c r="N52" s="431"/>
      <c r="O52" s="431"/>
      <c r="P52" s="431"/>
      <c r="Q52" s="431"/>
      <c r="R52" s="431"/>
      <c r="S52" s="319"/>
      <c r="T52" s="353"/>
    </row>
    <row r="53" spans="1:20" x14ac:dyDescent="0.25">
      <c r="A53" s="73"/>
      <c r="B53" s="73"/>
      <c r="D53" s="110" t="s">
        <v>290</v>
      </c>
      <c r="E53" s="431" t="str">
        <f>Komentáře!C16</f>
        <v>§ 3123, 3125</v>
      </c>
      <c r="F53" s="431"/>
      <c r="G53" s="431"/>
      <c r="H53" s="431"/>
      <c r="I53" s="431"/>
      <c r="J53" s="431"/>
      <c r="K53" s="431"/>
      <c r="L53" s="431"/>
      <c r="M53" s="431"/>
      <c r="N53" s="431"/>
      <c r="O53" s="431"/>
      <c r="P53" s="431"/>
      <c r="Q53" s="431"/>
      <c r="R53" s="431"/>
      <c r="S53" s="319"/>
      <c r="T53" s="353"/>
    </row>
    <row r="54" spans="1:20" x14ac:dyDescent="0.25">
      <c r="A54" s="73"/>
      <c r="B54" s="73"/>
      <c r="D54" s="110" t="s">
        <v>291</v>
      </c>
      <c r="E54" s="431" t="str">
        <f>Komentáře!C17</f>
        <v>§ 3141, 3142</v>
      </c>
      <c r="F54" s="431"/>
      <c r="G54" s="431"/>
      <c r="H54" s="431"/>
      <c r="I54" s="431"/>
      <c r="J54" s="431"/>
      <c r="K54" s="431"/>
      <c r="L54" s="431"/>
      <c r="M54" s="431"/>
      <c r="N54" s="431"/>
      <c r="O54" s="431"/>
      <c r="P54" s="431"/>
      <c r="Q54" s="431"/>
      <c r="R54" s="431"/>
      <c r="S54" s="319"/>
      <c r="T54" s="353"/>
    </row>
    <row r="55" spans="1:20" x14ac:dyDescent="0.25">
      <c r="A55" s="73"/>
      <c r="B55" s="73"/>
      <c r="D55" s="110" t="s">
        <v>292</v>
      </c>
      <c r="E55" s="431" t="str">
        <f>Komentáře!C18</f>
        <v>§ 313x</v>
      </c>
      <c r="F55" s="431"/>
      <c r="G55" s="431"/>
      <c r="H55" s="431"/>
      <c r="I55" s="431"/>
      <c r="J55" s="431"/>
      <c r="K55" s="431"/>
      <c r="L55" s="431"/>
      <c r="M55" s="431"/>
      <c r="N55" s="431"/>
      <c r="O55" s="431"/>
      <c r="P55" s="431"/>
      <c r="Q55" s="431"/>
      <c r="R55" s="431"/>
      <c r="S55" s="319"/>
      <c r="T55" s="353"/>
    </row>
    <row r="56" spans="1:20" x14ac:dyDescent="0.25">
      <c r="A56" s="73"/>
      <c r="B56" s="73"/>
      <c r="D56" s="110" t="s">
        <v>293</v>
      </c>
      <c r="E56" s="431" t="str">
        <f>Komentáře!C19</f>
        <v>§ 321x, 322x</v>
      </c>
      <c r="F56" s="431"/>
      <c r="G56" s="431"/>
      <c r="H56" s="431"/>
      <c r="I56" s="431"/>
      <c r="J56" s="431"/>
      <c r="K56" s="431"/>
      <c r="L56" s="431"/>
      <c r="M56" s="431"/>
      <c r="N56" s="431"/>
      <c r="O56" s="431"/>
      <c r="P56" s="431"/>
      <c r="Q56" s="431"/>
      <c r="R56" s="431"/>
      <c r="S56" s="319"/>
      <c r="T56" s="353"/>
    </row>
    <row r="57" spans="1:20" x14ac:dyDescent="0.25">
      <c r="A57" s="73"/>
      <c r="B57" s="73"/>
      <c r="D57" s="110" t="s">
        <v>294</v>
      </c>
      <c r="E57" s="431" t="str">
        <f>Komentáře!C20</f>
        <v>§ 326x</v>
      </c>
      <c r="F57" s="431"/>
      <c r="G57" s="431"/>
      <c r="H57" s="431"/>
      <c r="I57" s="431"/>
      <c r="J57" s="431"/>
      <c r="K57" s="431"/>
      <c r="L57" s="431"/>
      <c r="M57" s="431"/>
      <c r="N57" s="431"/>
      <c r="O57" s="431"/>
      <c r="P57" s="431"/>
      <c r="Q57" s="431"/>
      <c r="R57" s="431"/>
      <c r="S57" s="319"/>
      <c r="T57" s="353"/>
    </row>
    <row r="58" spans="1:20" x14ac:dyDescent="0.25">
      <c r="A58" s="73"/>
      <c r="B58" s="73"/>
      <c r="D58" s="110" t="s">
        <v>295</v>
      </c>
      <c r="E58" s="431" t="str">
        <f>Komentáře!C21</f>
        <v>§ 3144, 3145, 3146, 3147, 3148, 3149, 3232, 3233, 3239, 3280, 329x</v>
      </c>
      <c r="F58" s="431"/>
      <c r="G58" s="431"/>
      <c r="H58" s="431"/>
      <c r="I58" s="431"/>
      <c r="J58" s="431"/>
      <c r="K58" s="431"/>
      <c r="L58" s="431"/>
      <c r="M58" s="431"/>
      <c r="N58" s="431"/>
      <c r="O58" s="431"/>
      <c r="P58" s="431"/>
      <c r="Q58" s="431"/>
      <c r="R58" s="431"/>
      <c r="S58" s="319"/>
      <c r="T58" s="353"/>
    </row>
    <row r="59" spans="1:20" ht="26.25" customHeight="1" x14ac:dyDescent="0.25">
      <c r="A59" s="73"/>
      <c r="B59" s="73"/>
      <c r="D59" s="110" t="s">
        <v>305</v>
      </c>
      <c r="E59" s="431" t="s">
        <v>306</v>
      </c>
      <c r="F59" s="431"/>
      <c r="G59" s="431"/>
      <c r="H59" s="431"/>
      <c r="I59" s="431"/>
      <c r="J59" s="431"/>
      <c r="K59" s="431"/>
      <c r="L59" s="431"/>
      <c r="M59" s="431"/>
      <c r="N59" s="431"/>
      <c r="O59" s="431"/>
      <c r="P59" s="431"/>
      <c r="Q59" s="431"/>
      <c r="R59" s="431"/>
      <c r="S59" s="431"/>
      <c r="T59" s="431"/>
    </row>
    <row r="60" spans="1:20" x14ac:dyDescent="0.25">
      <c r="A60" s="73"/>
      <c r="B60" s="73"/>
    </row>
    <row r="61" spans="1:20" x14ac:dyDescent="0.25">
      <c r="A61" s="73"/>
      <c r="B61" s="73"/>
    </row>
    <row r="62" spans="1:20" x14ac:dyDescent="0.25">
      <c r="A62" s="73"/>
      <c r="B62" s="73"/>
    </row>
    <row r="63" spans="1:20" x14ac:dyDescent="0.25">
      <c r="A63" s="73"/>
      <c r="B63" s="73"/>
    </row>
    <row r="64" spans="1:20" x14ac:dyDescent="0.25">
      <c r="A64" s="73"/>
      <c r="B64" s="73"/>
    </row>
    <row r="65" spans="1:2" x14ac:dyDescent="0.25">
      <c r="A65" s="73"/>
      <c r="B65" s="73"/>
    </row>
    <row r="66" spans="1:2" x14ac:dyDescent="0.25">
      <c r="A66" s="73"/>
      <c r="B66" s="73"/>
    </row>
    <row r="67" spans="1:2" x14ac:dyDescent="0.25">
      <c r="A67" s="73"/>
      <c r="B67" s="73"/>
    </row>
    <row r="68" spans="1:2" x14ac:dyDescent="0.25">
      <c r="A68" s="73"/>
      <c r="B68" s="73"/>
    </row>
    <row r="69" spans="1:2" x14ac:dyDescent="0.25">
      <c r="A69" s="73"/>
      <c r="B69" s="73"/>
    </row>
    <row r="70" spans="1:2" x14ac:dyDescent="0.25">
      <c r="A70" s="73"/>
      <c r="B70" s="73"/>
    </row>
    <row r="71" spans="1:2" x14ac:dyDescent="0.25">
      <c r="A71" s="73"/>
      <c r="B71" s="73"/>
    </row>
    <row r="72" spans="1:2" x14ac:dyDescent="0.25">
      <c r="A72" s="73"/>
      <c r="B72" s="73"/>
    </row>
    <row r="73" spans="1:2" x14ac:dyDescent="0.25">
      <c r="A73" s="73"/>
      <c r="B73" s="73"/>
    </row>
    <row r="74" spans="1:2" x14ac:dyDescent="0.25">
      <c r="A74" s="73"/>
      <c r="B74" s="73"/>
    </row>
    <row r="75" spans="1:2" x14ac:dyDescent="0.25">
      <c r="A75" s="73"/>
      <c r="B75" s="73"/>
    </row>
    <row r="76" spans="1:2" x14ac:dyDescent="0.25">
      <c r="A76" s="73"/>
      <c r="B76" s="73"/>
    </row>
    <row r="77" spans="1:2" x14ac:dyDescent="0.25">
      <c r="A77" s="73"/>
      <c r="B77" s="73"/>
    </row>
    <row r="78" spans="1:2" x14ac:dyDescent="0.25">
      <c r="A78" s="73"/>
      <c r="B78" s="73"/>
    </row>
    <row r="79" spans="1:2" x14ac:dyDescent="0.25">
      <c r="A79" s="73"/>
      <c r="B79" s="73"/>
    </row>
    <row r="80" spans="1:2" x14ac:dyDescent="0.25">
      <c r="A80" s="73"/>
      <c r="B80" s="73"/>
    </row>
    <row r="81" spans="1:2" x14ac:dyDescent="0.25">
      <c r="A81" s="73"/>
      <c r="B81" s="73"/>
    </row>
    <row r="82" spans="1:2" x14ac:dyDescent="0.25">
      <c r="A82" s="73"/>
      <c r="B82" s="73"/>
    </row>
    <row r="83" spans="1:2" x14ac:dyDescent="0.25">
      <c r="A83" s="73"/>
      <c r="B83" s="73"/>
    </row>
    <row r="84" spans="1:2" x14ac:dyDescent="0.25">
      <c r="A84" s="73"/>
      <c r="B84" s="73"/>
    </row>
    <row r="85" spans="1:2" x14ac:dyDescent="0.25">
      <c r="A85" s="73"/>
      <c r="B85" s="73"/>
    </row>
    <row r="86" spans="1:2" x14ac:dyDescent="0.25">
      <c r="A86" s="73"/>
      <c r="B86" s="73"/>
    </row>
    <row r="87" spans="1:2" x14ac:dyDescent="0.25">
      <c r="A87" s="73"/>
      <c r="B87" s="73"/>
    </row>
    <row r="88" spans="1:2" x14ac:dyDescent="0.25">
      <c r="A88" s="73"/>
      <c r="B88" s="73"/>
    </row>
    <row r="89" spans="1:2" x14ac:dyDescent="0.25">
      <c r="A89" s="73"/>
      <c r="B89" s="73"/>
    </row>
    <row r="90" spans="1:2" x14ac:dyDescent="0.25">
      <c r="A90" s="73"/>
      <c r="B90" s="73"/>
    </row>
    <row r="91" spans="1:2" x14ac:dyDescent="0.25">
      <c r="A91" s="73"/>
      <c r="B91" s="73"/>
    </row>
    <row r="92" spans="1:2" x14ac:dyDescent="0.25">
      <c r="A92" s="73"/>
      <c r="B92" s="73"/>
    </row>
    <row r="93" spans="1:2" x14ac:dyDescent="0.25">
      <c r="A93" s="73"/>
      <c r="B93" s="73"/>
    </row>
    <row r="94" spans="1:2" x14ac:dyDescent="0.25">
      <c r="A94" s="73"/>
      <c r="B94" s="73"/>
    </row>
    <row r="95" spans="1:2" x14ac:dyDescent="0.25">
      <c r="A95" s="73"/>
      <c r="B95" s="73"/>
    </row>
    <row r="96" spans="1:2" x14ac:dyDescent="0.25">
      <c r="A96" s="73"/>
      <c r="B96" s="73"/>
    </row>
    <row r="97" spans="1:2" x14ac:dyDescent="0.25">
      <c r="A97" s="73"/>
      <c r="B97" s="73"/>
    </row>
    <row r="98" spans="1:2" x14ac:dyDescent="0.25">
      <c r="A98" s="73"/>
      <c r="B98" s="73"/>
    </row>
    <row r="99" spans="1:2" x14ac:dyDescent="0.25">
      <c r="A99" s="73"/>
      <c r="B99" s="73"/>
    </row>
    <row r="100" spans="1:2" x14ac:dyDescent="0.25">
      <c r="A100" s="73"/>
      <c r="B100" s="73"/>
    </row>
    <row r="101" spans="1:2" x14ac:dyDescent="0.25">
      <c r="A101" s="73"/>
      <c r="B101" s="73"/>
    </row>
    <row r="102" spans="1:2" x14ac:dyDescent="0.25">
      <c r="A102" s="73"/>
      <c r="B102" s="73"/>
    </row>
    <row r="103" spans="1:2" x14ac:dyDescent="0.25">
      <c r="A103" s="73"/>
      <c r="B103" s="73"/>
    </row>
    <row r="104" spans="1:2" x14ac:dyDescent="0.25">
      <c r="A104" s="73"/>
      <c r="B104" s="73"/>
    </row>
    <row r="105" spans="1:2" x14ac:dyDescent="0.25">
      <c r="A105" s="73"/>
      <c r="B105" s="73"/>
    </row>
    <row r="106" spans="1:2" x14ac:dyDescent="0.25">
      <c r="A106" s="73"/>
      <c r="B106" s="73"/>
    </row>
    <row r="107" spans="1:2" x14ac:dyDescent="0.25">
      <c r="A107" s="73"/>
      <c r="B107" s="73"/>
    </row>
    <row r="108" spans="1:2" x14ac:dyDescent="0.25">
      <c r="A108" s="73"/>
      <c r="B108" s="73"/>
    </row>
    <row r="109" spans="1:2" x14ac:dyDescent="0.25">
      <c r="A109" s="73"/>
      <c r="B109" s="73"/>
    </row>
    <row r="110" spans="1:2" x14ac:dyDescent="0.25">
      <c r="A110" s="73"/>
      <c r="B110" s="73"/>
    </row>
    <row r="111" spans="1:2" x14ac:dyDescent="0.25">
      <c r="A111" s="73"/>
      <c r="B111" s="73"/>
    </row>
    <row r="112" spans="1:2" x14ac:dyDescent="0.25">
      <c r="A112" s="73"/>
      <c r="B112" s="73"/>
    </row>
    <row r="113" spans="1:2" x14ac:dyDescent="0.25">
      <c r="A113" s="73"/>
      <c r="B113" s="73"/>
    </row>
    <row r="114" spans="1:2" x14ac:dyDescent="0.25">
      <c r="A114" s="73"/>
      <c r="B114" s="73"/>
    </row>
    <row r="115" spans="1:2" x14ac:dyDescent="0.25">
      <c r="A115" s="73"/>
      <c r="B115" s="73"/>
    </row>
    <row r="116" spans="1:2" x14ac:dyDescent="0.25">
      <c r="A116" s="73"/>
      <c r="B116" s="73"/>
    </row>
    <row r="117" spans="1:2" x14ac:dyDescent="0.25">
      <c r="A117" s="73"/>
      <c r="B117" s="73"/>
    </row>
    <row r="118" spans="1:2" x14ac:dyDescent="0.25">
      <c r="A118" s="73"/>
      <c r="B118" s="73"/>
    </row>
    <row r="119" spans="1:2" x14ac:dyDescent="0.25">
      <c r="A119" s="73"/>
      <c r="B119" s="73"/>
    </row>
    <row r="120" spans="1:2" x14ac:dyDescent="0.25">
      <c r="A120" s="73"/>
      <c r="B120" s="73"/>
    </row>
    <row r="121" spans="1:2" x14ac:dyDescent="0.25">
      <c r="A121" s="73"/>
      <c r="B121" s="73"/>
    </row>
    <row r="122" spans="1:2" x14ac:dyDescent="0.25">
      <c r="A122" s="73"/>
      <c r="B122" s="73"/>
    </row>
    <row r="123" spans="1:2" x14ac:dyDescent="0.25">
      <c r="A123" s="73"/>
      <c r="B123" s="73"/>
    </row>
    <row r="124" spans="1:2" x14ac:dyDescent="0.25">
      <c r="A124" s="73"/>
      <c r="B124" s="73"/>
    </row>
    <row r="125" spans="1:2" x14ac:dyDescent="0.25">
      <c r="A125" s="73"/>
      <c r="B125" s="73"/>
    </row>
    <row r="126" spans="1:2" x14ac:dyDescent="0.25">
      <c r="A126" s="73"/>
      <c r="B126" s="73"/>
    </row>
    <row r="127" spans="1:2" x14ac:dyDescent="0.25">
      <c r="A127" s="73"/>
      <c r="B127" s="73"/>
    </row>
    <row r="128" spans="1:2" x14ac:dyDescent="0.25">
      <c r="A128" s="73"/>
      <c r="B128" s="73"/>
    </row>
    <row r="129" spans="1:2" x14ac:dyDescent="0.25">
      <c r="A129" s="73"/>
      <c r="B129" s="73"/>
    </row>
    <row r="130" spans="1:2" x14ac:dyDescent="0.25">
      <c r="A130" s="73"/>
      <c r="B130" s="73"/>
    </row>
    <row r="131" spans="1:2" x14ac:dyDescent="0.25">
      <c r="A131" s="73"/>
      <c r="B131" s="73"/>
    </row>
    <row r="132" spans="1:2" x14ac:dyDescent="0.25">
      <c r="A132" s="73"/>
      <c r="B132" s="73"/>
    </row>
    <row r="133" spans="1:2" x14ac:dyDescent="0.25">
      <c r="A133" s="73"/>
      <c r="B133" s="73"/>
    </row>
    <row r="134" spans="1:2" x14ac:dyDescent="0.25">
      <c r="A134" s="73"/>
      <c r="B134" s="73"/>
    </row>
    <row r="135" spans="1:2" x14ac:dyDescent="0.25">
      <c r="A135" s="73"/>
      <c r="B135" s="73"/>
    </row>
    <row r="136" spans="1:2" x14ac:dyDescent="0.25">
      <c r="A136" s="73"/>
      <c r="B136" s="73"/>
    </row>
    <row r="137" spans="1:2" x14ac:dyDescent="0.25">
      <c r="A137" s="73"/>
      <c r="B137" s="73"/>
    </row>
    <row r="138" spans="1:2" x14ac:dyDescent="0.25">
      <c r="A138" s="73"/>
      <c r="B138" s="73"/>
    </row>
    <row r="139" spans="1:2" x14ac:dyDescent="0.25">
      <c r="A139" s="73"/>
      <c r="B139" s="73"/>
    </row>
    <row r="140" spans="1:2" x14ac:dyDescent="0.25">
      <c r="A140" s="73"/>
      <c r="B140" s="73"/>
    </row>
    <row r="141" spans="1:2" x14ac:dyDescent="0.25">
      <c r="A141" s="73"/>
      <c r="B141" s="73"/>
    </row>
    <row r="142" spans="1:2" x14ac:dyDescent="0.25">
      <c r="A142" s="73"/>
      <c r="B142" s="73"/>
    </row>
    <row r="143" spans="1:2" x14ac:dyDescent="0.25">
      <c r="A143" s="73"/>
      <c r="B143" s="73"/>
    </row>
    <row r="144" spans="1:2" x14ac:dyDescent="0.25">
      <c r="A144" s="73"/>
      <c r="B144" s="73"/>
    </row>
    <row r="145" spans="1:2" x14ac:dyDescent="0.25">
      <c r="A145" s="73"/>
      <c r="B145" s="73"/>
    </row>
    <row r="146" spans="1:2" x14ac:dyDescent="0.25">
      <c r="A146" s="73"/>
      <c r="B146" s="73"/>
    </row>
    <row r="147" spans="1:2" x14ac:dyDescent="0.25">
      <c r="A147" s="73"/>
      <c r="B147" s="73"/>
    </row>
    <row r="148" spans="1:2" x14ac:dyDescent="0.25">
      <c r="A148" s="73"/>
      <c r="B148" s="73"/>
    </row>
    <row r="149" spans="1:2" x14ac:dyDescent="0.25">
      <c r="A149" s="73"/>
      <c r="B149" s="73"/>
    </row>
    <row r="150" spans="1:2" x14ac:dyDescent="0.25">
      <c r="A150" s="73"/>
      <c r="B150" s="73"/>
    </row>
    <row r="151" spans="1:2" x14ac:dyDescent="0.25">
      <c r="A151" s="73"/>
      <c r="B151" s="73"/>
    </row>
    <row r="152" spans="1:2" x14ac:dyDescent="0.25">
      <c r="A152" s="73"/>
      <c r="B152" s="73"/>
    </row>
    <row r="153" spans="1:2" x14ac:dyDescent="0.25">
      <c r="A153" s="73"/>
      <c r="B153" s="73"/>
    </row>
    <row r="154" spans="1:2" x14ac:dyDescent="0.25">
      <c r="A154" s="73"/>
      <c r="B154" s="73"/>
    </row>
    <row r="155" spans="1:2" x14ac:dyDescent="0.25">
      <c r="A155" s="73"/>
      <c r="B155" s="73"/>
    </row>
    <row r="156" spans="1:2" x14ac:dyDescent="0.25">
      <c r="A156" s="73"/>
      <c r="B156" s="73"/>
    </row>
    <row r="157" spans="1:2" x14ac:dyDescent="0.25">
      <c r="A157" s="73"/>
      <c r="B157" s="73"/>
    </row>
    <row r="158" spans="1:2" x14ac:dyDescent="0.25">
      <c r="A158" s="73"/>
      <c r="B158" s="73"/>
    </row>
    <row r="159" spans="1:2" x14ac:dyDescent="0.25">
      <c r="A159" s="73"/>
      <c r="B159" s="73"/>
    </row>
    <row r="160" spans="1:2" x14ac:dyDescent="0.25">
      <c r="A160" s="73"/>
      <c r="B160" s="73"/>
    </row>
    <row r="161" spans="1:2" x14ac:dyDescent="0.25">
      <c r="A161" s="73"/>
      <c r="B161" s="73"/>
    </row>
    <row r="162" spans="1:2" x14ac:dyDescent="0.25">
      <c r="A162" s="73"/>
      <c r="B162" s="73"/>
    </row>
    <row r="163" spans="1:2" x14ac:dyDescent="0.25">
      <c r="A163" s="73"/>
      <c r="B163" s="73"/>
    </row>
    <row r="164" spans="1:2" x14ac:dyDescent="0.25">
      <c r="A164" s="73"/>
      <c r="B164" s="73"/>
    </row>
    <row r="165" spans="1:2" x14ac:dyDescent="0.25">
      <c r="A165" s="73"/>
      <c r="B165" s="73"/>
    </row>
    <row r="166" spans="1:2" x14ac:dyDescent="0.25">
      <c r="A166" s="73"/>
      <c r="B166" s="73"/>
    </row>
    <row r="167" spans="1:2" x14ac:dyDescent="0.25">
      <c r="A167" s="73"/>
      <c r="B167" s="73"/>
    </row>
    <row r="168" spans="1:2" x14ac:dyDescent="0.25">
      <c r="A168" s="73"/>
      <c r="B168" s="73"/>
    </row>
    <row r="169" spans="1:2" x14ac:dyDescent="0.25">
      <c r="A169" s="73"/>
      <c r="B169" s="73"/>
    </row>
    <row r="170" spans="1:2" x14ac:dyDescent="0.25">
      <c r="A170" s="73"/>
      <c r="B170" s="73"/>
    </row>
    <row r="171" spans="1:2" x14ac:dyDescent="0.25">
      <c r="A171" s="73"/>
      <c r="B171" s="73"/>
    </row>
    <row r="172" spans="1:2" x14ac:dyDescent="0.25">
      <c r="A172" s="73"/>
      <c r="B172" s="73"/>
    </row>
    <row r="173" spans="1:2" x14ac:dyDescent="0.25">
      <c r="A173" s="73"/>
      <c r="B173" s="73"/>
    </row>
    <row r="174" spans="1:2" x14ac:dyDescent="0.25">
      <c r="A174" s="73"/>
      <c r="B174" s="73"/>
    </row>
    <row r="175" spans="1:2" x14ac:dyDescent="0.25">
      <c r="A175" s="73"/>
      <c r="B175" s="73"/>
    </row>
    <row r="176" spans="1:2" x14ac:dyDescent="0.25">
      <c r="A176" s="73"/>
      <c r="B176" s="73"/>
    </row>
    <row r="177" spans="1:2" x14ac:dyDescent="0.25">
      <c r="A177" s="73"/>
      <c r="B177" s="73"/>
    </row>
    <row r="178" spans="1:2" x14ac:dyDescent="0.25">
      <c r="A178" s="73"/>
      <c r="B178" s="73"/>
    </row>
    <row r="179" spans="1:2" x14ac:dyDescent="0.25">
      <c r="A179" s="73"/>
      <c r="B179" s="73"/>
    </row>
    <row r="180" spans="1:2" x14ac:dyDescent="0.25">
      <c r="A180" s="73"/>
      <c r="B180" s="73"/>
    </row>
    <row r="181" spans="1:2" x14ac:dyDescent="0.25">
      <c r="A181" s="73"/>
      <c r="B181" s="73"/>
    </row>
    <row r="182" spans="1:2" x14ac:dyDescent="0.25">
      <c r="A182" s="73"/>
      <c r="B182" s="73"/>
    </row>
    <row r="183" spans="1:2" x14ac:dyDescent="0.25">
      <c r="A183" s="73"/>
      <c r="B183" s="73"/>
    </row>
    <row r="184" spans="1:2" x14ac:dyDescent="0.25">
      <c r="A184" s="73"/>
      <c r="B184" s="73"/>
    </row>
    <row r="185" spans="1:2" x14ac:dyDescent="0.25">
      <c r="A185" s="73"/>
      <c r="B185" s="73"/>
    </row>
    <row r="186" spans="1:2" x14ac:dyDescent="0.25">
      <c r="A186" s="73"/>
      <c r="B186" s="73"/>
    </row>
    <row r="187" spans="1:2" x14ac:dyDescent="0.25">
      <c r="A187" s="73"/>
      <c r="B187" s="73"/>
    </row>
    <row r="188" spans="1:2" x14ac:dyDescent="0.25">
      <c r="A188" s="73"/>
      <c r="B188" s="73"/>
    </row>
    <row r="189" spans="1:2" x14ac:dyDescent="0.25">
      <c r="A189" s="73"/>
      <c r="B189" s="73"/>
    </row>
    <row r="190" spans="1:2" x14ac:dyDescent="0.25">
      <c r="A190" s="73"/>
      <c r="B190" s="73"/>
    </row>
    <row r="191" spans="1:2" x14ac:dyDescent="0.25">
      <c r="A191" s="73"/>
      <c r="B191" s="73"/>
    </row>
    <row r="192" spans="1:2" x14ac:dyDescent="0.25">
      <c r="A192" s="73"/>
      <c r="B192" s="73"/>
    </row>
    <row r="193" spans="1:2" x14ac:dyDescent="0.25">
      <c r="A193" s="73"/>
      <c r="B193" s="73"/>
    </row>
    <row r="194" spans="1:2" x14ac:dyDescent="0.25">
      <c r="A194" s="73"/>
      <c r="B194" s="73"/>
    </row>
    <row r="195" spans="1:2" x14ac:dyDescent="0.25">
      <c r="A195" s="73"/>
      <c r="B195" s="73"/>
    </row>
    <row r="196" spans="1:2" x14ac:dyDescent="0.25">
      <c r="A196" s="73"/>
      <c r="B196" s="73"/>
    </row>
    <row r="197" spans="1:2" x14ac:dyDescent="0.25">
      <c r="A197" s="73"/>
      <c r="B197" s="73"/>
    </row>
    <row r="198" spans="1:2" x14ac:dyDescent="0.25">
      <c r="A198" s="73"/>
      <c r="B198" s="73"/>
    </row>
    <row r="199" spans="1:2" x14ac:dyDescent="0.25">
      <c r="A199" s="73"/>
      <c r="B199" s="73"/>
    </row>
  </sheetData>
  <mergeCells count="31">
    <mergeCell ref="E59:T59"/>
    <mergeCell ref="E51:R51"/>
    <mergeCell ref="E49:R49"/>
    <mergeCell ref="E47:R47"/>
    <mergeCell ref="E55:R55"/>
    <mergeCell ref="E58:R58"/>
    <mergeCell ref="E57:R57"/>
    <mergeCell ref="E54:R54"/>
    <mergeCell ref="E56:R56"/>
    <mergeCell ref="E50:R50"/>
    <mergeCell ref="S9:S13"/>
    <mergeCell ref="K9:K13"/>
    <mergeCell ref="E52:R52"/>
    <mergeCell ref="E53:R53"/>
    <mergeCell ref="E45:R45"/>
    <mergeCell ref="Q9:Q13"/>
    <mergeCell ref="E48:R48"/>
    <mergeCell ref="L9:L13"/>
    <mergeCell ref="J9:J13"/>
    <mergeCell ref="R9:R13"/>
    <mergeCell ref="E15:E28"/>
    <mergeCell ref="O9:O13"/>
    <mergeCell ref="E46:R46"/>
    <mergeCell ref="P44:T44"/>
    <mergeCell ref="T9:T13"/>
    <mergeCell ref="M9:M13"/>
    <mergeCell ref="E36:E38"/>
    <mergeCell ref="N9:N13"/>
    <mergeCell ref="D9:I13"/>
    <mergeCell ref="P9:P13"/>
    <mergeCell ref="F21:F23"/>
  </mergeCells>
  <phoneticPr fontId="0" type="noConversion"/>
  <conditionalFormatting sqref="C1:E1">
    <cfRule type="cellIs" dxfId="9" priority="2" stopIfTrue="1" operator="equal">
      <formula>"nezadána"</formula>
    </cfRule>
  </conditionalFormatting>
  <conditionalFormatting sqref="A14:B43 A2:A13 A44:A51">
    <cfRule type="cellIs" dxfId="8" priority="3" stopIfTrue="1" operator="equal">
      <formula>"odstr"</formula>
    </cfRule>
  </conditionalFormatting>
  <conditionalFormatting sqref="B1">
    <cfRule type="cellIs" dxfId="7" priority="4" stopIfTrue="1" operator="equal">
      <formula>"FUNKCE"</formula>
    </cfRule>
  </conditionalFormatting>
  <conditionalFormatting sqref="G8">
    <cfRule type="expression" dxfId="6" priority="5" stopIfTrue="1">
      <formula>S8=" "</formula>
    </cfRule>
  </conditionalFormatting>
  <conditionalFormatting sqref="R1 F1:I1">
    <cfRule type="cellIs" dxfId="5" priority="7" stopIfTrue="1" operator="notEqual">
      <formula>""</formula>
    </cfRule>
  </conditionalFormatting>
  <conditionalFormatting sqref="G3">
    <cfRule type="expression" dxfId="4" priority="8" stopIfTrue="1">
      <formula>D1=" ?"</formula>
    </cfRule>
  </conditionalFormatting>
  <conditionalFormatting sqref="B4">
    <cfRule type="expression" dxfId="3" priority="9" stopIfTrue="1">
      <formula>COUNTIF(Datova_oblast,"")-$B$5&gt;0</formula>
    </cfRule>
  </conditionalFormatting>
  <conditionalFormatting sqref="P44">
    <cfRule type="expression" dxfId="2" priority="1" stopIfTrue="1">
      <formula>S45=" "</formula>
    </cfRule>
  </conditionalFormatting>
  <dataValidations count="2">
    <dataValidation type="whole" allowBlank="1" showErrorMessage="1" errorTitle="  Zadané nelze přijmout" error="Do buňky lze vložit pouze celé číslo (od 1 do 999)." sqref="F1:I1">
      <formula1>1</formula1>
      <formula2>999</formula2>
    </dataValidation>
    <dataValidation type="list" allowBlank="1" showErrorMessage="1" errorTitle="  Zadané nelze přijmout" error="Do buňky lze vložit pouze malé písmeno (od a do p)." sqref="R1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rowBreaks count="1" manualBreakCount="1">
    <brk id="28" min="3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Q97"/>
  <sheetViews>
    <sheetView workbookViewId="0">
      <selection activeCell="C1" sqref="A1:IV1"/>
    </sheetView>
  </sheetViews>
  <sheetFormatPr defaultRowHeight="12.5" x14ac:dyDescent="0.25"/>
  <cols>
    <col min="1" max="1" width="4.81640625" customWidth="1"/>
    <col min="2" max="2" width="8" customWidth="1"/>
    <col min="3" max="3" width="3.54296875" customWidth="1"/>
    <col min="6" max="6" width="12.1796875" customWidth="1"/>
    <col min="7" max="7" width="12.81640625" customWidth="1"/>
    <col min="9" max="9" width="12.1796875" customWidth="1"/>
    <col min="10" max="10" width="9.54296875" customWidth="1"/>
    <col min="11" max="11" width="12.54296875" customWidth="1"/>
    <col min="13" max="13" width="12.81640625" customWidth="1"/>
    <col min="15" max="15" width="11.1796875" customWidth="1"/>
    <col min="16" max="16" width="12" customWidth="1"/>
    <col min="18" max="18" width="27.1796875" customWidth="1"/>
  </cols>
  <sheetData>
    <row r="1" spans="1:16" ht="12.75" customHeight="1" x14ac:dyDescent="0.25">
      <c r="A1" s="498" t="s">
        <v>65</v>
      </c>
      <c r="B1" s="499"/>
      <c r="C1" s="181"/>
      <c r="D1" s="504" t="s">
        <v>66</v>
      </c>
      <c r="E1" s="504"/>
      <c r="F1" s="182"/>
      <c r="G1" s="507" t="s">
        <v>67</v>
      </c>
      <c r="H1" s="490"/>
      <c r="I1" s="489" t="s">
        <v>68</v>
      </c>
      <c r="J1" s="490"/>
      <c r="K1" s="489" t="s">
        <v>218</v>
      </c>
      <c r="L1" s="490"/>
      <c r="M1" s="489" t="s">
        <v>69</v>
      </c>
      <c r="N1" s="495"/>
    </row>
    <row r="2" spans="1:16" ht="12.75" customHeight="1" x14ac:dyDescent="0.25">
      <c r="A2" s="500"/>
      <c r="B2" s="501"/>
      <c r="C2" s="183"/>
      <c r="D2" s="505"/>
      <c r="E2" s="505"/>
      <c r="F2" s="184"/>
      <c r="G2" s="508"/>
      <c r="H2" s="492"/>
      <c r="I2" s="491"/>
      <c r="J2" s="492"/>
      <c r="K2" s="491"/>
      <c r="L2" s="492"/>
      <c r="M2" s="491"/>
      <c r="N2" s="496"/>
    </row>
    <row r="3" spans="1:16" ht="12.75" customHeight="1" x14ac:dyDescent="0.25">
      <c r="A3" s="500"/>
      <c r="B3" s="501"/>
      <c r="C3" s="183"/>
      <c r="D3" s="505"/>
      <c r="E3" s="505"/>
      <c r="F3" s="184"/>
      <c r="G3" s="508"/>
      <c r="H3" s="492"/>
      <c r="I3" s="491"/>
      <c r="J3" s="492"/>
      <c r="K3" s="491"/>
      <c r="L3" s="492"/>
      <c r="M3" s="491"/>
      <c r="N3" s="496"/>
    </row>
    <row r="4" spans="1:16" ht="12.75" customHeight="1" x14ac:dyDescent="0.25">
      <c r="A4" s="500"/>
      <c r="B4" s="501"/>
      <c r="C4" s="183"/>
      <c r="D4" s="505"/>
      <c r="E4" s="505"/>
      <c r="F4" s="184"/>
      <c r="G4" s="509"/>
      <c r="H4" s="494"/>
      <c r="I4" s="493"/>
      <c r="J4" s="494"/>
      <c r="K4" s="493"/>
      <c r="L4" s="494"/>
      <c r="M4" s="493"/>
      <c r="N4" s="497"/>
    </row>
    <row r="5" spans="1:16" ht="13.5" customHeight="1" thickBot="1" x14ac:dyDescent="0.3">
      <c r="A5" s="502"/>
      <c r="B5" s="503"/>
      <c r="C5" s="185"/>
      <c r="D5" s="506"/>
      <c r="E5" s="506"/>
      <c r="F5" s="186"/>
      <c r="G5" s="187" t="s">
        <v>42</v>
      </c>
      <c r="H5" s="188" t="s">
        <v>70</v>
      </c>
      <c r="I5" s="189" t="s">
        <v>42</v>
      </c>
      <c r="J5" s="190" t="s">
        <v>70</v>
      </c>
      <c r="K5" s="189" t="s">
        <v>42</v>
      </c>
      <c r="L5" s="188" t="s">
        <v>70</v>
      </c>
      <c r="M5" s="189" t="s">
        <v>42</v>
      </c>
      <c r="N5" s="191" t="s">
        <v>70</v>
      </c>
    </row>
    <row r="6" spans="1:16" ht="14" thickTop="1" thickBot="1" x14ac:dyDescent="0.3">
      <c r="A6" s="192"/>
      <c r="B6" s="193" t="s">
        <v>71</v>
      </c>
      <c r="C6" s="193"/>
      <c r="D6" s="193"/>
      <c r="E6" s="194"/>
      <c r="F6" s="195"/>
      <c r="G6" s="196">
        <v>137937379.63535002</v>
      </c>
      <c r="H6" s="197">
        <v>0.99821180321801861</v>
      </c>
      <c r="I6" s="198">
        <v>-85109626.269630015</v>
      </c>
      <c r="J6" s="197">
        <v>-0.99996331730489929</v>
      </c>
      <c r="K6" s="198">
        <v>115597962.33</v>
      </c>
      <c r="L6" s="197">
        <v>0.9854685928470639</v>
      </c>
      <c r="M6" s="198">
        <v>168425715.69572002</v>
      </c>
      <c r="N6" s="199">
        <v>0.98856312164523474</v>
      </c>
    </row>
    <row r="7" spans="1:16" ht="13" x14ac:dyDescent="0.25">
      <c r="A7" s="200"/>
      <c r="B7" s="201"/>
      <c r="C7" s="201"/>
      <c r="D7" s="201" t="s">
        <v>72</v>
      </c>
      <c r="E7" s="202"/>
      <c r="F7" s="203"/>
      <c r="G7" s="204">
        <v>124197622.83617</v>
      </c>
      <c r="H7" s="205">
        <v>0.89878126853232387</v>
      </c>
      <c r="I7" s="206">
        <v>-84756049.611880019</v>
      </c>
      <c r="J7" s="205">
        <v>-0.99580910228713904</v>
      </c>
      <c r="K7" s="206">
        <v>113277306.75999999</v>
      </c>
      <c r="L7" s="205">
        <v>0.96568508513676321</v>
      </c>
      <c r="M7" s="206">
        <v>152718879.98428997</v>
      </c>
      <c r="N7" s="207">
        <v>0.89637293276628838</v>
      </c>
    </row>
    <row r="8" spans="1:16" ht="13" x14ac:dyDescent="0.25">
      <c r="A8" s="131"/>
      <c r="B8" s="208" t="s">
        <v>73</v>
      </c>
      <c r="C8" s="209"/>
      <c r="D8" s="84" t="s">
        <v>74</v>
      </c>
      <c r="E8" s="85"/>
      <c r="F8" s="86"/>
      <c r="G8" s="145">
        <v>51065</v>
      </c>
      <c r="H8" s="210">
        <v>3.695422217391811E-4</v>
      </c>
      <c r="I8" s="211">
        <v>0</v>
      </c>
      <c r="J8" s="210">
        <v>0</v>
      </c>
      <c r="K8" s="211">
        <v>16514858.960000001</v>
      </c>
      <c r="L8" s="210">
        <v>0.14078859603008131</v>
      </c>
      <c r="M8" s="211">
        <v>16565923.960000001</v>
      </c>
      <c r="N8" s="212">
        <v>9.7232548101034086E-2</v>
      </c>
      <c r="O8" s="213">
        <f t="shared" ref="O8:O50" si="0">M8/1000</f>
        <v>16565.92396</v>
      </c>
      <c r="P8" s="214">
        <f t="shared" ref="P8:P39" si="1">G8+I8+K8-M8</f>
        <v>0</v>
      </c>
    </row>
    <row r="9" spans="1:16" ht="13" x14ac:dyDescent="0.25">
      <c r="A9" s="131"/>
      <c r="B9" s="208" t="s">
        <v>75</v>
      </c>
      <c r="C9" s="209"/>
      <c r="D9" s="84" t="s">
        <v>76</v>
      </c>
      <c r="E9" s="85"/>
      <c r="F9" s="86"/>
      <c r="G9" s="112">
        <v>25239</v>
      </c>
      <c r="H9" s="215">
        <v>1.8264713863654541E-4</v>
      </c>
      <c r="I9" s="216">
        <v>0</v>
      </c>
      <c r="J9" s="215">
        <v>0</v>
      </c>
      <c r="K9" s="216">
        <v>342374.26</v>
      </c>
      <c r="L9" s="215">
        <v>2.9187286127594046E-3</v>
      </c>
      <c r="M9" s="211">
        <v>367613.26</v>
      </c>
      <c r="N9" s="217">
        <v>2.1576806746086228E-3</v>
      </c>
      <c r="O9" s="213">
        <f t="shared" si="0"/>
        <v>367.61326000000003</v>
      </c>
      <c r="P9" s="214">
        <f t="shared" si="1"/>
        <v>0</v>
      </c>
    </row>
    <row r="10" spans="1:16" ht="13" x14ac:dyDescent="0.25">
      <c r="A10" s="131"/>
      <c r="B10" s="208" t="s">
        <v>77</v>
      </c>
      <c r="C10" s="209"/>
      <c r="D10" s="84" t="s">
        <v>78</v>
      </c>
      <c r="E10" s="85"/>
      <c r="F10" s="86"/>
      <c r="G10" s="112">
        <v>1820719.3110800001</v>
      </c>
      <c r="H10" s="215">
        <v>1.317600429609193E-2</v>
      </c>
      <c r="I10" s="216">
        <v>-1557983.9008900002</v>
      </c>
      <c r="J10" s="215">
        <v>-1.8304941733688625E-2</v>
      </c>
      <c r="K10" s="216">
        <v>42506436.569999993</v>
      </c>
      <c r="L10" s="215">
        <v>0.36236588767888595</v>
      </c>
      <c r="M10" s="211">
        <v>42769171.980189994</v>
      </c>
      <c r="N10" s="217">
        <v>0.25103070506942149</v>
      </c>
      <c r="O10" s="213">
        <f t="shared" si="0"/>
        <v>42769.171980189996</v>
      </c>
      <c r="P10" s="214">
        <f t="shared" si="1"/>
        <v>0</v>
      </c>
    </row>
    <row r="11" spans="1:16" ht="13" x14ac:dyDescent="0.25">
      <c r="A11" s="131"/>
      <c r="B11" s="208" t="s">
        <v>79</v>
      </c>
      <c r="C11" s="209"/>
      <c r="D11" s="218" t="s">
        <v>80</v>
      </c>
      <c r="E11" s="85"/>
      <c r="F11" s="86"/>
      <c r="G11" s="112">
        <v>322150.64</v>
      </c>
      <c r="H11" s="215">
        <v>2.331308395971783E-3</v>
      </c>
      <c r="I11" s="216">
        <v>0</v>
      </c>
      <c r="J11" s="215">
        <v>0</v>
      </c>
      <c r="K11" s="216">
        <v>4181781.45</v>
      </c>
      <c r="L11" s="215">
        <v>3.564954085748593E-2</v>
      </c>
      <c r="M11" s="216">
        <v>4503932.09</v>
      </c>
      <c r="N11" s="217">
        <v>2.6435518757790794E-2</v>
      </c>
      <c r="O11" s="213">
        <f t="shared" si="0"/>
        <v>4503.9320900000002</v>
      </c>
      <c r="P11" s="214">
        <f t="shared" si="1"/>
        <v>0</v>
      </c>
    </row>
    <row r="12" spans="1:16" ht="13" x14ac:dyDescent="0.25">
      <c r="A12" s="131"/>
      <c r="B12" s="219">
        <v>3117</v>
      </c>
      <c r="C12" s="209"/>
      <c r="D12" s="84" t="s">
        <v>81</v>
      </c>
      <c r="E12" s="85"/>
      <c r="F12" s="86"/>
      <c r="G12" s="112">
        <v>0</v>
      </c>
      <c r="H12" s="215">
        <v>0</v>
      </c>
      <c r="I12" s="216">
        <v>0</v>
      </c>
      <c r="J12" s="215">
        <v>0</v>
      </c>
      <c r="K12" s="216">
        <v>3882769.82</v>
      </c>
      <c r="L12" s="215">
        <v>3.3100477151502807E-2</v>
      </c>
      <c r="M12" s="216">
        <v>3882769.82</v>
      </c>
      <c r="N12" s="217">
        <v>2.2789649656727837E-2</v>
      </c>
      <c r="O12" s="213">
        <f t="shared" si="0"/>
        <v>3882.76982</v>
      </c>
      <c r="P12" s="214">
        <f t="shared" si="1"/>
        <v>0</v>
      </c>
    </row>
    <row r="13" spans="1:16" ht="13" x14ac:dyDescent="0.25">
      <c r="A13" s="131"/>
      <c r="B13" s="219">
        <v>3118</v>
      </c>
      <c r="C13" s="209"/>
      <c r="D13" s="84" t="s">
        <v>82</v>
      </c>
      <c r="E13" s="85"/>
      <c r="F13" s="86"/>
      <c r="G13" s="112">
        <v>0</v>
      </c>
      <c r="H13" s="215">
        <v>0</v>
      </c>
      <c r="I13" s="216">
        <v>0</v>
      </c>
      <c r="J13" s="215">
        <v>0</v>
      </c>
      <c r="K13" s="216">
        <v>13911.63</v>
      </c>
      <c r="L13" s="215">
        <v>1.185961600358687E-4</v>
      </c>
      <c r="M13" s="216">
        <v>13911.63</v>
      </c>
      <c r="N13" s="217">
        <v>8.1653352774341056E-5</v>
      </c>
      <c r="O13" s="213">
        <f t="shared" si="0"/>
        <v>13.911629999999999</v>
      </c>
      <c r="P13" s="214">
        <f t="shared" si="1"/>
        <v>0</v>
      </c>
    </row>
    <row r="14" spans="1:16" ht="12.75" customHeight="1" x14ac:dyDescent="0.25">
      <c r="A14" s="131"/>
      <c r="B14" s="208" t="s">
        <v>83</v>
      </c>
      <c r="C14" s="209"/>
      <c r="D14" s="220" t="s">
        <v>84</v>
      </c>
      <c r="E14" s="220" t="e">
        <v>#N/A</v>
      </c>
      <c r="F14" s="86"/>
      <c r="G14" s="112">
        <v>0</v>
      </c>
      <c r="H14" s="215">
        <v>0</v>
      </c>
      <c r="I14" s="216">
        <v>0</v>
      </c>
      <c r="J14" s="215">
        <v>0</v>
      </c>
      <c r="K14" s="216">
        <v>581683.42000000004</v>
      </c>
      <c r="L14" s="215">
        <v>4.9588308464595023E-3</v>
      </c>
      <c r="M14" s="216">
        <v>581683.42000000004</v>
      </c>
      <c r="N14" s="217">
        <v>3.4141507139167143E-3</v>
      </c>
      <c r="O14" s="213">
        <f t="shared" si="0"/>
        <v>581.68342000000007</v>
      </c>
      <c r="P14" s="214">
        <f t="shared" si="1"/>
        <v>0</v>
      </c>
    </row>
    <row r="15" spans="1:16" ht="13" x14ac:dyDescent="0.25">
      <c r="A15" s="131"/>
      <c r="B15" s="208" t="s">
        <v>85</v>
      </c>
      <c r="C15" s="209"/>
      <c r="D15" s="84" t="s">
        <v>86</v>
      </c>
      <c r="E15" s="85"/>
      <c r="F15" s="86"/>
      <c r="G15" s="112">
        <v>538377.27</v>
      </c>
      <c r="H15" s="215">
        <v>3.8960762261759517E-3</v>
      </c>
      <c r="I15" s="216">
        <v>-203245.79806</v>
      </c>
      <c r="J15" s="215">
        <v>-2.3879595219052393E-3</v>
      </c>
      <c r="K15" s="216">
        <v>7123710.7199999988</v>
      </c>
      <c r="L15" s="215">
        <v>6.0729385168981145E-2</v>
      </c>
      <c r="M15" s="216">
        <v>7458842.1919399984</v>
      </c>
      <c r="N15" s="217">
        <v>4.3779159795553496E-2</v>
      </c>
      <c r="O15" s="221">
        <f t="shared" si="0"/>
        <v>7458.842191939998</v>
      </c>
      <c r="P15" s="214">
        <f t="shared" si="1"/>
        <v>0</v>
      </c>
    </row>
    <row r="16" spans="1:16" ht="13" x14ac:dyDescent="0.25">
      <c r="A16" s="131"/>
      <c r="B16" s="208" t="s">
        <v>87</v>
      </c>
      <c r="C16" s="209"/>
      <c r="D16" s="84" t="s">
        <v>88</v>
      </c>
      <c r="E16" s="85"/>
      <c r="F16" s="86"/>
      <c r="G16" s="112">
        <v>677524.20364999992</v>
      </c>
      <c r="H16" s="215">
        <v>4.9030412121588238E-3</v>
      </c>
      <c r="I16" s="216">
        <v>-494604.67364999995</v>
      </c>
      <c r="J16" s="215">
        <v>-5.8111702740967887E-3</v>
      </c>
      <c r="K16" s="216">
        <v>12372220.32</v>
      </c>
      <c r="L16" s="215">
        <v>0.10547274626120351</v>
      </c>
      <c r="M16" s="216">
        <v>12555139.85</v>
      </c>
      <c r="N16" s="217">
        <v>7.3691527398531825E-2</v>
      </c>
      <c r="O16" s="221">
        <f t="shared" si="0"/>
        <v>12555.13985</v>
      </c>
      <c r="P16" s="214">
        <f t="shared" si="1"/>
        <v>0</v>
      </c>
    </row>
    <row r="17" spans="1:16" ht="13" x14ac:dyDescent="0.25">
      <c r="A17" s="131"/>
      <c r="B17" s="208" t="s">
        <v>89</v>
      </c>
      <c r="C17" s="209"/>
      <c r="D17" s="218" t="s">
        <v>90</v>
      </c>
      <c r="E17" s="85"/>
      <c r="F17" s="86"/>
      <c r="G17" s="112">
        <v>64433.195610000002</v>
      </c>
      <c r="H17" s="215">
        <v>4.6628387857582787E-4</v>
      </c>
      <c r="I17" s="216">
        <v>-28935.7104</v>
      </c>
      <c r="J17" s="215">
        <v>-3.3996916950959204E-4</v>
      </c>
      <c r="K17" s="216">
        <v>10684187.93</v>
      </c>
      <c r="L17" s="215">
        <v>9.1082329072838808E-2</v>
      </c>
      <c r="M17" s="216">
        <v>10719685.415209999</v>
      </c>
      <c r="N17" s="217">
        <v>6.2918454188193668E-2</v>
      </c>
      <c r="O17" s="221">
        <f t="shared" si="0"/>
        <v>10719.685415209999</v>
      </c>
      <c r="P17" s="214">
        <f t="shared" si="1"/>
        <v>0</v>
      </c>
    </row>
    <row r="18" spans="1:16" ht="13" x14ac:dyDescent="0.25">
      <c r="A18" s="131"/>
      <c r="B18" s="208" t="s">
        <v>91</v>
      </c>
      <c r="C18" s="209"/>
      <c r="D18" s="218" t="s">
        <v>92</v>
      </c>
      <c r="E18" s="85"/>
      <c r="F18" s="86"/>
      <c r="G18" s="112">
        <v>263505.5724</v>
      </c>
      <c r="H18" s="215">
        <v>1.906911478808394E-3</v>
      </c>
      <c r="I18" s="216">
        <v>-13036.968000000001</v>
      </c>
      <c r="J18" s="215">
        <v>-1.5317291756842879E-4</v>
      </c>
      <c r="K18" s="216">
        <v>936823.45</v>
      </c>
      <c r="L18" s="215">
        <v>7.9863872027616193E-3</v>
      </c>
      <c r="M18" s="216">
        <v>1187292.0544</v>
      </c>
      <c r="N18" s="217">
        <v>6.9687288235882727E-3</v>
      </c>
      <c r="O18" s="221">
        <f t="shared" si="0"/>
        <v>1187.2920544000001</v>
      </c>
      <c r="P18" s="214">
        <f t="shared" si="1"/>
        <v>0</v>
      </c>
    </row>
    <row r="19" spans="1:16" ht="13" x14ac:dyDescent="0.25">
      <c r="A19" s="131"/>
      <c r="B19" s="208" t="s">
        <v>93</v>
      </c>
      <c r="C19" s="209"/>
      <c r="D19" s="218" t="s">
        <v>94</v>
      </c>
      <c r="E19" s="85"/>
      <c r="F19" s="86"/>
      <c r="G19" s="112">
        <v>0</v>
      </c>
      <c r="H19" s="215">
        <v>0</v>
      </c>
      <c r="I19" s="216">
        <v>0</v>
      </c>
      <c r="J19" s="215">
        <v>0</v>
      </c>
      <c r="K19" s="216">
        <v>76968.95</v>
      </c>
      <c r="L19" s="215">
        <v>6.5615761143681772E-4</v>
      </c>
      <c r="M19" s="216">
        <v>76968.95</v>
      </c>
      <c r="N19" s="217">
        <v>4.5176394333522514E-4</v>
      </c>
      <c r="O19" s="221">
        <f t="shared" si="0"/>
        <v>76.968949999999992</v>
      </c>
      <c r="P19" s="214">
        <f t="shared" si="1"/>
        <v>0</v>
      </c>
    </row>
    <row r="20" spans="1:16" ht="13" x14ac:dyDescent="0.25">
      <c r="A20" s="131"/>
      <c r="B20" s="208" t="s">
        <v>95</v>
      </c>
      <c r="C20" s="209"/>
      <c r="D20" s="218" t="s">
        <v>96</v>
      </c>
      <c r="E20" s="85"/>
      <c r="F20" s="86"/>
      <c r="G20" s="112">
        <v>61239.556800000006</v>
      </c>
      <c r="H20" s="215">
        <v>4.4317246407901256E-4</v>
      </c>
      <c r="I20" s="216">
        <v>-3076.2042000000001</v>
      </c>
      <c r="J20" s="215">
        <v>3.6142696089324941E-5</v>
      </c>
      <c r="K20" s="216">
        <v>591200.12</v>
      </c>
      <c r="L20" s="215">
        <v>5.0399603816910577E-3</v>
      </c>
      <c r="M20" s="216">
        <v>649363.47259999998</v>
      </c>
      <c r="N20" s="217">
        <v>3.8113941146349453E-3</v>
      </c>
      <c r="O20" s="221">
        <f t="shared" si="0"/>
        <v>649.36347260000002</v>
      </c>
      <c r="P20" s="214">
        <f t="shared" si="1"/>
        <v>0</v>
      </c>
    </row>
    <row r="21" spans="1:16" ht="13" x14ac:dyDescent="0.25">
      <c r="A21" s="131"/>
      <c r="B21" s="208" t="s">
        <v>97</v>
      </c>
      <c r="C21" s="209"/>
      <c r="D21" s="84" t="s">
        <v>98</v>
      </c>
      <c r="E21" s="85"/>
      <c r="F21" s="86"/>
      <c r="G21" s="112">
        <v>74681.446599999996</v>
      </c>
      <c r="H21" s="215">
        <v>5.4044742385704516E-4</v>
      </c>
      <c r="I21" s="216">
        <v>-74681.446599999996</v>
      </c>
      <c r="J21" s="215">
        <v>-8.7744137010636327E-4</v>
      </c>
      <c r="K21" s="216">
        <v>81022.62</v>
      </c>
      <c r="L21" s="215">
        <v>6.9071500665596891E-4</v>
      </c>
      <c r="M21" s="216">
        <v>81022.62</v>
      </c>
      <c r="N21" s="217">
        <v>4.7555667981116382E-4</v>
      </c>
      <c r="O21" s="221">
        <f t="shared" si="0"/>
        <v>81.022619999999989</v>
      </c>
      <c r="P21" s="214">
        <f t="shared" si="1"/>
        <v>0</v>
      </c>
    </row>
    <row r="22" spans="1:16" ht="13" x14ac:dyDescent="0.25">
      <c r="A22" s="131"/>
      <c r="B22" s="208" t="s">
        <v>99</v>
      </c>
      <c r="C22" s="209"/>
      <c r="D22" s="84" t="s">
        <v>100</v>
      </c>
      <c r="E22" s="85"/>
      <c r="F22" s="86"/>
      <c r="G22" s="112">
        <v>880504.49583999999</v>
      </c>
      <c r="H22" s="215">
        <v>6.3719492341927173E-3</v>
      </c>
      <c r="I22" s="216">
        <v>0</v>
      </c>
      <c r="J22" s="215">
        <v>0</v>
      </c>
      <c r="K22" s="216">
        <v>14</v>
      </c>
      <c r="L22" s="215">
        <v>1.193495112004964E-7</v>
      </c>
      <c r="M22" s="216">
        <v>880518.49583999999</v>
      </c>
      <c r="N22" s="217">
        <v>5.1681425803558369E-3</v>
      </c>
      <c r="O22">
        <f t="shared" si="0"/>
        <v>880.51849584000001</v>
      </c>
      <c r="P22" s="214">
        <f t="shared" si="1"/>
        <v>0</v>
      </c>
    </row>
    <row r="23" spans="1:16" ht="13" x14ac:dyDescent="0.25">
      <c r="A23" s="131"/>
      <c r="B23" s="208" t="s">
        <v>101</v>
      </c>
      <c r="C23" s="209"/>
      <c r="D23" s="218" t="s">
        <v>102</v>
      </c>
      <c r="E23" s="85"/>
      <c r="F23" s="86"/>
      <c r="G23" s="112">
        <v>336256.28499999997</v>
      </c>
      <c r="H23" s="215">
        <v>2.4333867547765252E-3</v>
      </c>
      <c r="I23" s="216">
        <v>0</v>
      </c>
      <c r="J23" s="215">
        <v>0</v>
      </c>
      <c r="K23" s="216">
        <v>3478.77</v>
      </c>
      <c r="L23" s="215">
        <v>2.965639279135363E-5</v>
      </c>
      <c r="M23" s="216">
        <v>339735.05499999999</v>
      </c>
      <c r="N23" s="217">
        <v>1.9940514731720984E-3</v>
      </c>
      <c r="O23" s="221">
        <f t="shared" si="0"/>
        <v>339.73505499999999</v>
      </c>
      <c r="P23" s="214">
        <f t="shared" si="1"/>
        <v>0</v>
      </c>
    </row>
    <row r="24" spans="1:16" ht="13" x14ac:dyDescent="0.25">
      <c r="A24" s="131"/>
      <c r="B24" s="208" t="s">
        <v>103</v>
      </c>
      <c r="C24" s="209"/>
      <c r="D24" s="218" t="s">
        <v>104</v>
      </c>
      <c r="E24" s="85"/>
      <c r="F24" s="86"/>
      <c r="G24" s="112">
        <v>18592</v>
      </c>
      <c r="H24" s="215">
        <v>1.3454477600264084E-4</v>
      </c>
      <c r="I24" s="216">
        <v>0</v>
      </c>
      <c r="J24" s="215">
        <v>0</v>
      </c>
      <c r="K24" s="216">
        <v>52.26</v>
      </c>
      <c r="L24" s="215">
        <v>4.4551467538128149E-7</v>
      </c>
      <c r="M24" s="216">
        <v>18644.259999999998</v>
      </c>
      <c r="N24" s="217">
        <v>1.0943119814116216E-4</v>
      </c>
      <c r="O24" s="221">
        <f t="shared" si="0"/>
        <v>18.644259999999999</v>
      </c>
      <c r="P24" s="214">
        <f t="shared" si="1"/>
        <v>0</v>
      </c>
    </row>
    <row r="25" spans="1:16" ht="12.75" customHeight="1" x14ac:dyDescent="0.25">
      <c r="A25" s="131"/>
      <c r="B25" s="208" t="s">
        <v>105</v>
      </c>
      <c r="C25" s="209"/>
      <c r="D25" s="220" t="s">
        <v>106</v>
      </c>
      <c r="E25" s="220" t="e">
        <v>#N/A</v>
      </c>
      <c r="F25" s="86"/>
      <c r="G25" s="112">
        <v>0</v>
      </c>
      <c r="H25" s="215">
        <v>0</v>
      </c>
      <c r="I25" s="216">
        <v>0</v>
      </c>
      <c r="J25" s="215">
        <v>0</v>
      </c>
      <c r="K25" s="216">
        <v>40</v>
      </c>
      <c r="L25" s="215">
        <v>3.4099860342998967E-7</v>
      </c>
      <c r="M25" s="216">
        <v>40</v>
      </c>
      <c r="N25" s="217">
        <v>2.3477724112657122E-7</v>
      </c>
      <c r="O25">
        <f t="shared" si="0"/>
        <v>0.04</v>
      </c>
      <c r="P25" s="214">
        <f t="shared" si="1"/>
        <v>0</v>
      </c>
    </row>
    <row r="26" spans="1:16" ht="13" x14ac:dyDescent="0.25">
      <c r="A26" s="131"/>
      <c r="B26" s="208" t="s">
        <v>107</v>
      </c>
      <c r="C26" s="209"/>
      <c r="D26" s="84" t="s">
        <v>108</v>
      </c>
      <c r="E26" s="85"/>
      <c r="F26" s="86"/>
      <c r="G26" s="112">
        <v>56770</v>
      </c>
      <c r="H26" s="215">
        <v>4.1082761045987097E-4</v>
      </c>
      <c r="I26" s="216">
        <v>0</v>
      </c>
      <c r="J26" s="215">
        <v>0</v>
      </c>
      <c r="K26" s="216">
        <v>2413030.29</v>
      </c>
      <c r="L26" s="215">
        <v>2.0570998973106575E-2</v>
      </c>
      <c r="M26" s="216">
        <v>2469800.29</v>
      </c>
      <c r="N26" s="217">
        <v>1.4496322455495137E-2</v>
      </c>
      <c r="O26" s="221">
        <f t="shared" si="0"/>
        <v>2469.8002900000001</v>
      </c>
      <c r="P26" s="214">
        <f t="shared" si="1"/>
        <v>0</v>
      </c>
    </row>
    <row r="27" spans="1:16" ht="13" x14ac:dyDescent="0.25">
      <c r="A27" s="131"/>
      <c r="B27" s="208" t="s">
        <v>109</v>
      </c>
      <c r="C27" s="209"/>
      <c r="D27" s="218" t="s">
        <v>110</v>
      </c>
      <c r="E27" s="85"/>
      <c r="F27" s="86"/>
      <c r="G27" s="112">
        <v>55233</v>
      </c>
      <c r="H27" s="215">
        <v>3.9970479845922232E-4</v>
      </c>
      <c r="I27" s="216">
        <v>0</v>
      </c>
      <c r="J27" s="215">
        <v>0</v>
      </c>
      <c r="K27" s="216">
        <v>555016.81999999995</v>
      </c>
      <c r="L27" s="215">
        <v>4.7314990125038496E-3</v>
      </c>
      <c r="M27" s="216">
        <v>610249.81999999995</v>
      </c>
      <c r="N27" s="217">
        <v>3.5818192284396673E-3</v>
      </c>
      <c r="O27" s="221">
        <f t="shared" si="0"/>
        <v>610.24982</v>
      </c>
      <c r="P27" s="214">
        <f t="shared" si="1"/>
        <v>0</v>
      </c>
    </row>
    <row r="28" spans="1:16" ht="13" x14ac:dyDescent="0.25">
      <c r="A28" s="131"/>
      <c r="B28" s="208" t="s">
        <v>111</v>
      </c>
      <c r="C28" s="209"/>
      <c r="D28" s="84" t="s">
        <v>112</v>
      </c>
      <c r="E28" s="85"/>
      <c r="F28" s="86"/>
      <c r="G28" s="112">
        <v>64520</v>
      </c>
      <c r="H28" s="215">
        <v>4.6691205613653118E-4</v>
      </c>
      <c r="I28" s="216">
        <v>0</v>
      </c>
      <c r="J28" s="215">
        <v>0</v>
      </c>
      <c r="K28" s="216">
        <v>1166100.93</v>
      </c>
      <c r="L28" s="215">
        <v>9.9409697147103057E-3</v>
      </c>
      <c r="M28" s="216">
        <v>1230620.93</v>
      </c>
      <c r="N28" s="217">
        <v>7.2230446704503841E-3</v>
      </c>
      <c r="O28" s="221">
        <f t="shared" si="0"/>
        <v>1230.62093</v>
      </c>
      <c r="P28" s="214">
        <f t="shared" si="1"/>
        <v>0</v>
      </c>
    </row>
    <row r="29" spans="1:16" ht="13" x14ac:dyDescent="0.25">
      <c r="A29" s="131"/>
      <c r="B29" s="208" t="s">
        <v>113</v>
      </c>
      <c r="C29" s="209"/>
      <c r="D29" s="84" t="s">
        <v>114</v>
      </c>
      <c r="E29" s="85"/>
      <c r="F29" s="86"/>
      <c r="G29" s="112">
        <v>0</v>
      </c>
      <c r="H29" s="215">
        <v>0</v>
      </c>
      <c r="I29" s="216">
        <v>0</v>
      </c>
      <c r="J29" s="215">
        <v>0</v>
      </c>
      <c r="K29" s="216">
        <v>20662.599999999999</v>
      </c>
      <c r="L29" s="215">
        <v>1.7614794358081261E-4</v>
      </c>
      <c r="M29" s="216">
        <v>20662.599999999999</v>
      </c>
      <c r="N29" s="217">
        <v>1.2127770556254726E-4</v>
      </c>
      <c r="O29">
        <f t="shared" si="0"/>
        <v>20.662599999999998</v>
      </c>
      <c r="P29" s="214">
        <f t="shared" si="1"/>
        <v>0</v>
      </c>
    </row>
    <row r="30" spans="1:16" ht="13" x14ac:dyDescent="0.25">
      <c r="A30" s="131"/>
      <c r="B30" s="208" t="s">
        <v>115</v>
      </c>
      <c r="C30" s="209"/>
      <c r="D30" s="218" t="s">
        <v>116</v>
      </c>
      <c r="E30" s="85"/>
      <c r="F30" s="86"/>
      <c r="G30" s="112">
        <v>207125.48963999999</v>
      </c>
      <c r="H30" s="215">
        <v>1.498905583479513E-3</v>
      </c>
      <c r="I30" s="216">
        <v>0</v>
      </c>
      <c r="J30" s="215">
        <v>0</v>
      </c>
      <c r="K30" s="216">
        <v>73798.98</v>
      </c>
      <c r="L30" s="215">
        <v>6.2913372786394363E-4</v>
      </c>
      <c r="M30" s="216">
        <v>280924.46964000002</v>
      </c>
      <c r="N30" s="217">
        <v>1.6488667986756106E-3</v>
      </c>
      <c r="O30" s="221">
        <f t="shared" si="0"/>
        <v>280.92446964000004</v>
      </c>
      <c r="P30" s="214">
        <f t="shared" si="1"/>
        <v>0</v>
      </c>
    </row>
    <row r="31" spans="1:16" ht="12.75" customHeight="1" x14ac:dyDescent="0.25">
      <c r="A31" s="131"/>
      <c r="B31" s="208" t="s">
        <v>117</v>
      </c>
      <c r="C31" s="209"/>
      <c r="D31" s="220" t="s">
        <v>118</v>
      </c>
      <c r="E31" s="220" t="e">
        <v>#N/A</v>
      </c>
      <c r="F31" s="86"/>
      <c r="G31" s="112">
        <v>46647</v>
      </c>
      <c r="H31" s="215">
        <v>3.3757046935215077E-4</v>
      </c>
      <c r="I31" s="216">
        <v>0</v>
      </c>
      <c r="J31" s="215">
        <v>0</v>
      </c>
      <c r="K31" s="216">
        <v>597883.93000000005</v>
      </c>
      <c r="L31" s="215">
        <v>5.0969396285808419E-3</v>
      </c>
      <c r="M31" s="216">
        <v>644530.93000000005</v>
      </c>
      <c r="N31" s="217">
        <v>3.7830298391535793E-3</v>
      </c>
      <c r="O31">
        <f t="shared" si="0"/>
        <v>644.53093000000001</v>
      </c>
      <c r="P31" s="214">
        <f t="shared" si="1"/>
        <v>0</v>
      </c>
    </row>
    <row r="32" spans="1:16" ht="13" x14ac:dyDescent="0.25">
      <c r="A32" s="131"/>
      <c r="B32" s="208" t="s">
        <v>119</v>
      </c>
      <c r="C32" s="209"/>
      <c r="D32" s="218" t="s">
        <v>120</v>
      </c>
      <c r="E32" s="85"/>
      <c r="F32" s="86"/>
      <c r="G32" s="112">
        <v>664.61300000000006</v>
      </c>
      <c r="H32" s="215">
        <v>4.8096066702583445E-6</v>
      </c>
      <c r="I32" s="216">
        <v>0</v>
      </c>
      <c r="J32" s="215">
        <v>0</v>
      </c>
      <c r="K32" s="216">
        <v>651386.74</v>
      </c>
      <c r="L32" s="215">
        <v>5.5530492158203451E-3</v>
      </c>
      <c r="M32" s="216">
        <v>652051.353</v>
      </c>
      <c r="N32" s="217">
        <v>3.8271704432547003E-3</v>
      </c>
      <c r="O32" s="221">
        <f t="shared" si="0"/>
        <v>652.05135299999995</v>
      </c>
      <c r="P32" s="214">
        <f t="shared" si="1"/>
        <v>0</v>
      </c>
    </row>
    <row r="33" spans="1:16" ht="12.75" customHeight="1" x14ac:dyDescent="0.25">
      <c r="A33" s="131"/>
      <c r="B33" s="208" t="s">
        <v>121</v>
      </c>
      <c r="C33" s="209"/>
      <c r="D33" s="220" t="s">
        <v>122</v>
      </c>
      <c r="E33" s="220" t="e">
        <v>#N/A</v>
      </c>
      <c r="F33" s="86"/>
      <c r="G33" s="112">
        <v>0</v>
      </c>
      <c r="H33" s="215">
        <v>0</v>
      </c>
      <c r="I33" s="216">
        <v>-664.61300000000006</v>
      </c>
      <c r="J33" s="215">
        <v>7.8086187113373418E-6</v>
      </c>
      <c r="K33" s="216">
        <v>319251.56</v>
      </c>
      <c r="L33" s="215">
        <v>2.7216084025711391E-3</v>
      </c>
      <c r="M33" s="216">
        <v>318586.94699999999</v>
      </c>
      <c r="N33" s="217">
        <v>1.869924111889929E-3</v>
      </c>
      <c r="O33">
        <f t="shared" si="0"/>
        <v>318.58694700000001</v>
      </c>
      <c r="P33" s="214">
        <f t="shared" si="1"/>
        <v>0</v>
      </c>
    </row>
    <row r="34" spans="1:16" ht="13" x14ac:dyDescent="0.25">
      <c r="A34" s="131"/>
      <c r="B34" s="208" t="s">
        <v>123</v>
      </c>
      <c r="C34" s="209"/>
      <c r="D34" s="84" t="s">
        <v>124</v>
      </c>
      <c r="E34" s="85"/>
      <c r="F34" s="86"/>
      <c r="G34" s="112">
        <v>124466.59882000001</v>
      </c>
      <c r="H34" s="215">
        <v>9.0072776775212255E-4</v>
      </c>
      <c r="I34" s="216">
        <v>-41580.982530000001</v>
      </c>
      <c r="J34" s="215">
        <v>-4.8854000481415372E-4</v>
      </c>
      <c r="K34" s="216">
        <v>464197.72</v>
      </c>
      <c r="L34" s="215">
        <v>3.9572693558846354E-3</v>
      </c>
      <c r="M34" s="216">
        <v>547083.33629000001</v>
      </c>
      <c r="N34" s="217">
        <v>3.2110679090121596E-3</v>
      </c>
      <c r="O34" s="221">
        <f t="shared" si="0"/>
        <v>547.08333629000003</v>
      </c>
      <c r="P34" s="214">
        <f t="shared" si="1"/>
        <v>0</v>
      </c>
    </row>
    <row r="35" spans="1:16" ht="13" x14ac:dyDescent="0.25">
      <c r="A35" s="131"/>
      <c r="B35" s="208" t="s">
        <v>125</v>
      </c>
      <c r="C35" s="209"/>
      <c r="D35" s="84" t="s">
        <v>126</v>
      </c>
      <c r="E35" s="85"/>
      <c r="F35" s="86"/>
      <c r="G35" s="112">
        <v>22112965.504050002</v>
      </c>
      <c r="H35" s="215">
        <v>0.16002495645958109</v>
      </c>
      <c r="I35" s="216"/>
      <c r="J35" s="215">
        <v>0</v>
      </c>
      <c r="K35" s="216">
        <v>15847.26</v>
      </c>
      <c r="L35" s="215">
        <v>1.3509733820479846E-4</v>
      </c>
      <c r="M35" s="216">
        <v>22128812.764050003</v>
      </c>
      <c r="N35" s="217">
        <v>0.12988354025375287</v>
      </c>
      <c r="O35" s="221">
        <f t="shared" si="0"/>
        <v>22128.812764050002</v>
      </c>
      <c r="P35" s="214">
        <f t="shared" si="1"/>
        <v>0</v>
      </c>
    </row>
    <row r="36" spans="1:16" ht="13" x14ac:dyDescent="0.25">
      <c r="A36" s="131"/>
      <c r="B36" s="208" t="s">
        <v>127</v>
      </c>
      <c r="C36" s="209"/>
      <c r="D36" s="84" t="s">
        <v>128</v>
      </c>
      <c r="E36" s="85"/>
      <c r="F36" s="86"/>
      <c r="G36" s="112">
        <v>11016403.172040001</v>
      </c>
      <c r="H36" s="215">
        <v>7.9722434226382533E-2</v>
      </c>
      <c r="I36" s="216"/>
      <c r="J36" s="215">
        <v>0</v>
      </c>
      <c r="K36" s="216">
        <v>130.66999999999999</v>
      </c>
      <c r="L36" s="215">
        <v>1.1139571877549186E-6</v>
      </c>
      <c r="M36" s="216">
        <v>11016533.84204</v>
      </c>
      <c r="N36" s="217">
        <v>6.4660785555291422E-2</v>
      </c>
      <c r="O36" s="221">
        <f t="shared" si="0"/>
        <v>11016.53384204</v>
      </c>
      <c r="P36" s="214">
        <f t="shared" si="1"/>
        <v>0</v>
      </c>
    </row>
    <row r="37" spans="1:16" ht="13" x14ac:dyDescent="0.25">
      <c r="A37" s="131"/>
      <c r="B37" s="219">
        <v>3213</v>
      </c>
      <c r="C37" s="209"/>
      <c r="D37" s="218" t="s">
        <v>129</v>
      </c>
      <c r="E37" s="85"/>
      <c r="F37" s="86"/>
      <c r="G37" s="112">
        <v>0</v>
      </c>
      <c r="H37" s="215">
        <v>0</v>
      </c>
      <c r="I37" s="216"/>
      <c r="J37" s="215">
        <v>0</v>
      </c>
      <c r="K37" s="216">
        <v>158.99</v>
      </c>
      <c r="L37" s="215">
        <v>1.3553841989833515E-6</v>
      </c>
      <c r="M37" s="216">
        <v>158.99</v>
      </c>
      <c r="N37" s="217">
        <v>9.3318083916783902E-7</v>
      </c>
      <c r="O37" s="221">
        <f t="shared" si="0"/>
        <v>0.15899000000000002</v>
      </c>
      <c r="P37" s="214">
        <f t="shared" si="1"/>
        <v>0</v>
      </c>
    </row>
    <row r="38" spans="1:16" ht="13" x14ac:dyDescent="0.25">
      <c r="A38" s="131"/>
      <c r="B38" s="219">
        <v>3214</v>
      </c>
      <c r="C38" s="209"/>
      <c r="D38" s="218" t="s">
        <v>130</v>
      </c>
      <c r="E38" s="85"/>
      <c r="F38" s="86"/>
      <c r="G38" s="112">
        <v>0</v>
      </c>
      <c r="H38" s="215">
        <v>0</v>
      </c>
      <c r="I38" s="216"/>
      <c r="J38" s="215">
        <v>0</v>
      </c>
      <c r="K38" s="216">
        <v>15</v>
      </c>
      <c r="L38" s="215">
        <v>1.2787447628624613E-7</v>
      </c>
      <c r="M38" s="216">
        <v>15</v>
      </c>
      <c r="N38" s="217">
        <v>8.8041465422464201E-8</v>
      </c>
      <c r="O38" s="221">
        <f t="shared" si="0"/>
        <v>1.4999999999999999E-2</v>
      </c>
      <c r="P38" s="214">
        <f t="shared" si="1"/>
        <v>0</v>
      </c>
    </row>
    <row r="39" spans="1:16" ht="13" x14ac:dyDescent="0.25">
      <c r="A39" s="131"/>
      <c r="B39" s="208" t="s">
        <v>131</v>
      </c>
      <c r="C39" s="209"/>
      <c r="D39" s="84" t="s">
        <v>132</v>
      </c>
      <c r="E39" s="85"/>
      <c r="F39" s="86"/>
      <c r="G39" s="112">
        <v>181764</v>
      </c>
      <c r="H39" s="215">
        <v>1.3153720237383828E-3</v>
      </c>
      <c r="I39" s="216"/>
      <c r="J39" s="215">
        <v>0</v>
      </c>
      <c r="K39" s="216">
        <v>0</v>
      </c>
      <c r="L39" s="215">
        <v>0</v>
      </c>
      <c r="M39" s="216">
        <v>181764</v>
      </c>
      <c r="N39" s="217">
        <v>1.0668512614032523E-3</v>
      </c>
      <c r="O39" s="221">
        <f t="shared" si="0"/>
        <v>181.76400000000001</v>
      </c>
      <c r="P39" s="214">
        <f t="shared" si="1"/>
        <v>0</v>
      </c>
    </row>
    <row r="40" spans="1:16" ht="13" x14ac:dyDescent="0.25">
      <c r="A40" s="131"/>
      <c r="B40" s="208" t="s">
        <v>133</v>
      </c>
      <c r="C40" s="209"/>
      <c r="D40" s="84" t="s">
        <v>134</v>
      </c>
      <c r="E40" s="85"/>
      <c r="F40" s="86"/>
      <c r="G40" s="112">
        <v>0</v>
      </c>
      <c r="H40" s="215">
        <v>0</v>
      </c>
      <c r="I40" s="216"/>
      <c r="J40" s="215">
        <v>0</v>
      </c>
      <c r="K40" s="216">
        <v>736.78</v>
      </c>
      <c r="L40" s="215">
        <v>6.2810237758786951E-6</v>
      </c>
      <c r="M40" s="216">
        <v>736.78</v>
      </c>
      <c r="N40" s="217">
        <v>4.3244793929308787E-6</v>
      </c>
      <c r="O40" s="221">
        <f t="shared" si="0"/>
        <v>0.73677999999999999</v>
      </c>
      <c r="P40" s="214">
        <f t="shared" ref="P40:P71" si="2">G40+I40+K40-M40</f>
        <v>0</v>
      </c>
    </row>
    <row r="41" spans="1:16" ht="13" x14ac:dyDescent="0.25">
      <c r="A41" s="131"/>
      <c r="B41" s="208" t="s">
        <v>135</v>
      </c>
      <c r="C41" s="209"/>
      <c r="D41" s="84" t="s">
        <v>28</v>
      </c>
      <c r="E41" s="85"/>
      <c r="F41" s="86"/>
      <c r="G41" s="112">
        <v>10828</v>
      </c>
      <c r="H41" s="215">
        <v>7.8359016488629255E-5</v>
      </c>
      <c r="I41" s="216"/>
      <c r="J41" s="215">
        <v>0</v>
      </c>
      <c r="K41" s="216">
        <v>3898226.36</v>
      </c>
      <c r="L41" s="215">
        <v>3.3232243615349308E-2</v>
      </c>
      <c r="M41" s="216">
        <v>3909054.36</v>
      </c>
      <c r="N41" s="217">
        <v>2.2943924951364866E-2</v>
      </c>
      <c r="O41" s="221">
        <f t="shared" si="0"/>
        <v>3909.0543600000001</v>
      </c>
      <c r="P41" s="214">
        <f t="shared" si="2"/>
        <v>0</v>
      </c>
    </row>
    <row r="42" spans="1:16" ht="13" x14ac:dyDescent="0.25">
      <c r="A42" s="131"/>
      <c r="B42" s="208" t="s">
        <v>136</v>
      </c>
      <c r="C42" s="209"/>
      <c r="D42" s="84" t="s">
        <v>137</v>
      </c>
      <c r="E42" s="85"/>
      <c r="F42" s="86"/>
      <c r="G42" s="112">
        <v>0</v>
      </c>
      <c r="H42" s="215">
        <v>0</v>
      </c>
      <c r="I42" s="222"/>
      <c r="J42" s="223">
        <v>0</v>
      </c>
      <c r="K42" s="216">
        <v>52773.71</v>
      </c>
      <c r="L42" s="215">
        <v>4.49894035195482E-4</v>
      </c>
      <c r="M42" s="216">
        <v>52773.71</v>
      </c>
      <c r="N42" s="217">
        <v>3.0975165094534356E-4</v>
      </c>
      <c r="O42" s="221">
        <f t="shared" si="0"/>
        <v>52.773710000000001</v>
      </c>
      <c r="P42" s="214">
        <f t="shared" si="2"/>
        <v>0</v>
      </c>
    </row>
    <row r="43" spans="1:16" ht="12.75" customHeight="1" x14ac:dyDescent="0.25">
      <c r="A43" s="131"/>
      <c r="B43" s="208" t="s">
        <v>138</v>
      </c>
      <c r="C43" s="209"/>
      <c r="D43" s="220" t="s">
        <v>139</v>
      </c>
      <c r="E43" s="220" t="e">
        <v>#N/A</v>
      </c>
      <c r="F43" s="86"/>
      <c r="G43" s="112">
        <v>349951.80209000007</v>
      </c>
      <c r="H43" s="215">
        <v>2.5324971398407682E-3</v>
      </c>
      <c r="I43" s="216"/>
      <c r="J43" s="215">
        <v>0</v>
      </c>
      <c r="K43" s="216">
        <v>0</v>
      </c>
      <c r="L43" s="215">
        <v>0</v>
      </c>
      <c r="M43" s="216">
        <v>349951.80209000007</v>
      </c>
      <c r="N43" s="217">
        <v>2.0540179655490517E-3</v>
      </c>
      <c r="O43" s="221">
        <f t="shared" si="0"/>
        <v>349.95180209000006</v>
      </c>
      <c r="P43" s="214">
        <f t="shared" si="2"/>
        <v>0</v>
      </c>
    </row>
    <row r="44" spans="1:16" ht="13" x14ac:dyDescent="0.25">
      <c r="A44" s="131"/>
      <c r="B44" s="208" t="s">
        <v>140</v>
      </c>
      <c r="C44" s="209"/>
      <c r="D44" s="84" t="s">
        <v>141</v>
      </c>
      <c r="E44" s="85"/>
      <c r="F44" s="86"/>
      <c r="G44" s="112">
        <v>383866.81891000003</v>
      </c>
      <c r="H44" s="215">
        <v>2.7779300325458398E-3</v>
      </c>
      <c r="I44" s="216"/>
      <c r="J44" s="215">
        <v>0</v>
      </c>
      <c r="K44" s="216">
        <v>0</v>
      </c>
      <c r="L44" s="215">
        <v>0</v>
      </c>
      <c r="M44" s="216">
        <v>383866.81891000003</v>
      </c>
      <c r="N44" s="217">
        <v>2.253079817593073E-3</v>
      </c>
      <c r="O44" s="221">
        <f t="shared" si="0"/>
        <v>383.86681891000001</v>
      </c>
      <c r="P44" s="214">
        <f t="shared" si="2"/>
        <v>0</v>
      </c>
    </row>
    <row r="45" spans="1:16" ht="13" x14ac:dyDescent="0.25">
      <c r="A45" s="131"/>
      <c r="B45" s="208" t="s">
        <v>142</v>
      </c>
      <c r="C45" s="209"/>
      <c r="D45" s="84" t="s">
        <v>143</v>
      </c>
      <c r="E45" s="85"/>
      <c r="F45" s="86"/>
      <c r="G45" s="112">
        <v>15945.36231</v>
      </c>
      <c r="H45" s="215">
        <v>1.1539184597030453E-4</v>
      </c>
      <c r="I45" s="216"/>
      <c r="J45" s="215">
        <v>0</v>
      </c>
      <c r="K45" s="216">
        <v>34647.769999999997</v>
      </c>
      <c r="L45" s="215">
        <v>2.953710295490873E-4</v>
      </c>
      <c r="M45" s="216">
        <v>50593.132310000001</v>
      </c>
      <c r="N45" s="217">
        <v>2.9695290059233477E-4</v>
      </c>
      <c r="O45" s="221">
        <f t="shared" si="0"/>
        <v>50.593132310000001</v>
      </c>
      <c r="P45" s="214">
        <f t="shared" si="2"/>
        <v>0</v>
      </c>
    </row>
    <row r="46" spans="1:16" ht="13" x14ac:dyDescent="0.25">
      <c r="A46" s="131"/>
      <c r="B46" s="208" t="s">
        <v>144</v>
      </c>
      <c r="C46" s="209"/>
      <c r="D46" s="84" t="s">
        <v>145</v>
      </c>
      <c r="E46" s="85"/>
      <c r="F46" s="86"/>
      <c r="G46" s="112">
        <v>0</v>
      </c>
      <c r="H46" s="215">
        <v>0</v>
      </c>
      <c r="I46" s="216"/>
      <c r="J46" s="215">
        <v>0</v>
      </c>
      <c r="K46" s="216">
        <v>0</v>
      </c>
      <c r="L46" s="215">
        <v>0</v>
      </c>
      <c r="M46" s="216">
        <v>0</v>
      </c>
      <c r="N46" s="217">
        <v>0</v>
      </c>
      <c r="O46">
        <f t="shared" si="0"/>
        <v>0</v>
      </c>
      <c r="P46" s="214">
        <f t="shared" si="2"/>
        <v>0</v>
      </c>
    </row>
    <row r="47" spans="1:16" ht="13" x14ac:dyDescent="0.25">
      <c r="A47" s="131"/>
      <c r="B47" s="208" t="s">
        <v>146</v>
      </c>
      <c r="C47" s="209"/>
      <c r="D47" s="84" t="s">
        <v>147</v>
      </c>
      <c r="E47" s="85"/>
      <c r="F47" s="86"/>
      <c r="G47" s="112">
        <v>11806.36025</v>
      </c>
      <c r="H47" s="215">
        <v>8.5439118720026505E-5</v>
      </c>
      <c r="I47" s="216"/>
      <c r="J47" s="215">
        <v>0</v>
      </c>
      <c r="K47" s="216">
        <v>7087.07</v>
      </c>
      <c r="L47" s="215">
        <v>6.0417024310264421E-5</v>
      </c>
      <c r="M47" s="216">
        <v>18893.430249999998</v>
      </c>
      <c r="N47" s="217">
        <v>1.108936857378076E-4</v>
      </c>
      <c r="O47">
        <f t="shared" si="0"/>
        <v>18.893430249999998</v>
      </c>
      <c r="P47" s="214">
        <f t="shared" si="2"/>
        <v>0</v>
      </c>
    </row>
    <row r="48" spans="1:16" ht="13" x14ac:dyDescent="0.25">
      <c r="A48" s="131"/>
      <c r="B48" s="219">
        <v>3292</v>
      </c>
      <c r="C48" s="209"/>
      <c r="D48" s="218" t="s">
        <v>148</v>
      </c>
      <c r="E48" s="85"/>
      <c r="F48" s="86"/>
      <c r="G48" s="112">
        <v>12789.23</v>
      </c>
      <c r="H48" s="215">
        <v>9.2551854862104907E-5</v>
      </c>
      <c r="I48" s="216">
        <v>-1347</v>
      </c>
      <c r="J48" s="215">
        <v>-1.5826066303505045E-5</v>
      </c>
      <c r="K48" s="216">
        <v>1930.22</v>
      </c>
      <c r="L48" s="215">
        <v>1.6455058107815869E-5</v>
      </c>
      <c r="M48" s="216">
        <v>13372.45</v>
      </c>
      <c r="N48" s="217">
        <v>7.8488672952575417E-5</v>
      </c>
      <c r="O48">
        <f t="shared" si="0"/>
        <v>13.372450000000001</v>
      </c>
      <c r="P48" s="214">
        <f t="shared" si="2"/>
        <v>0</v>
      </c>
    </row>
    <row r="49" spans="1:16" ht="13" x14ac:dyDescent="0.25">
      <c r="A49" s="131"/>
      <c r="B49" s="219">
        <v>3293</v>
      </c>
      <c r="C49" s="209"/>
      <c r="D49" s="218" t="s">
        <v>149</v>
      </c>
      <c r="E49" s="85"/>
      <c r="F49" s="86"/>
      <c r="G49" s="112">
        <v>22034.391</v>
      </c>
      <c r="H49" s="215">
        <v>1.594563361364891E-4</v>
      </c>
      <c r="I49" s="216">
        <v>-5282.9840000000004</v>
      </c>
      <c r="J49" s="215">
        <v>-6.2070419498408538E-5</v>
      </c>
      <c r="K49" s="216">
        <v>1304.1099999999999</v>
      </c>
      <c r="L49" s="215">
        <v>1.1117492217977098E-5</v>
      </c>
      <c r="M49" s="216">
        <v>18055.517</v>
      </c>
      <c r="N49" s="217">
        <v>1.0597561170934765E-4</v>
      </c>
      <c r="O49">
        <f t="shared" si="0"/>
        <v>18.055516999999998</v>
      </c>
      <c r="P49" s="214">
        <f t="shared" si="2"/>
        <v>0</v>
      </c>
    </row>
    <row r="50" spans="1:16" ht="13" x14ac:dyDescent="0.25">
      <c r="A50" s="131"/>
      <c r="B50" s="208" t="s">
        <v>150</v>
      </c>
      <c r="C50" s="209"/>
      <c r="D50" s="84" t="s">
        <v>151</v>
      </c>
      <c r="E50" s="85"/>
      <c r="F50" s="86"/>
      <c r="G50" s="112">
        <v>84389553.517079994</v>
      </c>
      <c r="H50" s="215">
        <v>0.61070210708468153</v>
      </c>
      <c r="I50" s="216">
        <v>-82331609.330550015</v>
      </c>
      <c r="J50" s="215">
        <v>-0.96732405949484723</v>
      </c>
      <c r="K50" s="216">
        <v>3109584</v>
      </c>
      <c r="L50" s="215">
        <v>2.6509095031206027E-2</v>
      </c>
      <c r="M50" s="216">
        <v>5167528.1865299791</v>
      </c>
      <c r="N50" s="217">
        <v>3.0330450276932555E-2</v>
      </c>
      <c r="O50">
        <f t="shared" si="0"/>
        <v>5167.5281865299794</v>
      </c>
      <c r="P50" s="214">
        <f t="shared" si="2"/>
        <v>0</v>
      </c>
    </row>
    <row r="51" spans="1:16" ht="13" x14ac:dyDescent="0.25">
      <c r="A51" s="98"/>
      <c r="B51" s="224"/>
      <c r="C51" s="99"/>
      <c r="D51" s="99" t="s">
        <v>152</v>
      </c>
      <c r="E51" s="100"/>
      <c r="F51" s="101"/>
      <c r="G51" s="225">
        <v>193787.48069999999</v>
      </c>
      <c r="H51" s="226">
        <v>1.4023823785981918E-3</v>
      </c>
      <c r="I51" s="227">
        <v>0</v>
      </c>
      <c r="J51" s="226">
        <v>0</v>
      </c>
      <c r="K51" s="227"/>
      <c r="L51" s="226" t="s">
        <v>15</v>
      </c>
      <c r="M51" s="227">
        <v>193787.48069999999</v>
      </c>
      <c r="N51" s="228">
        <v>1.1374222520903665E-3</v>
      </c>
      <c r="P51" s="214">
        <f t="shared" si="2"/>
        <v>0</v>
      </c>
    </row>
    <row r="52" spans="1:16" ht="13" x14ac:dyDescent="0.25">
      <c r="A52" s="131"/>
      <c r="B52" s="208" t="s">
        <v>153</v>
      </c>
      <c r="C52" s="209"/>
      <c r="D52" s="84" t="s">
        <v>154</v>
      </c>
      <c r="E52" s="85"/>
      <c r="F52" s="86"/>
      <c r="G52" s="112">
        <v>156585.9</v>
      </c>
      <c r="H52" s="215">
        <v>1.1331656002943158E-3</v>
      </c>
      <c r="I52" s="216">
        <v>0</v>
      </c>
      <c r="J52" s="215">
        <v>0</v>
      </c>
      <c r="K52" s="216"/>
      <c r="L52" s="215" t="s">
        <v>15</v>
      </c>
      <c r="M52" s="216">
        <v>156585.9</v>
      </c>
      <c r="N52" s="217">
        <v>9.1907014003302914E-4</v>
      </c>
      <c r="O52">
        <f>M52/1000</f>
        <v>156.58589999999998</v>
      </c>
      <c r="P52" s="214">
        <f t="shared" si="2"/>
        <v>0</v>
      </c>
    </row>
    <row r="53" spans="1:16" ht="13" x14ac:dyDescent="0.25">
      <c r="A53" s="131"/>
      <c r="B53" s="208" t="s">
        <v>155</v>
      </c>
      <c r="C53" s="209"/>
      <c r="D53" s="84" t="s">
        <v>156</v>
      </c>
      <c r="E53" s="85"/>
      <c r="F53" s="86"/>
      <c r="G53" s="112">
        <v>37201.580699999999</v>
      </c>
      <c r="H53" s="229">
        <v>2.6921677830387623E-4</v>
      </c>
      <c r="I53" s="230">
        <v>0</v>
      </c>
      <c r="J53" s="231">
        <v>0</v>
      </c>
      <c r="K53" s="230"/>
      <c r="L53" s="231" t="s">
        <v>15</v>
      </c>
      <c r="M53" s="216">
        <v>37201.580699999999</v>
      </c>
      <c r="N53" s="217">
        <v>2.1835211205733745E-4</v>
      </c>
      <c r="O53">
        <f>M53/1000</f>
        <v>37.201580700000001</v>
      </c>
      <c r="P53" s="214">
        <f t="shared" si="2"/>
        <v>0</v>
      </c>
    </row>
    <row r="54" spans="1:16" ht="13" x14ac:dyDescent="0.25">
      <c r="A54" s="98"/>
      <c r="B54" s="224"/>
      <c r="C54" s="99"/>
      <c r="D54" s="99" t="s">
        <v>157</v>
      </c>
      <c r="E54" s="100"/>
      <c r="F54" s="101"/>
      <c r="G54" s="225">
        <v>3212884.6523899999</v>
      </c>
      <c r="H54" s="226">
        <v>2.3250690935786099E-2</v>
      </c>
      <c r="I54" s="227">
        <v>-71943.353749999995</v>
      </c>
      <c r="J54" s="226">
        <v>-8.4527118525910784E-4</v>
      </c>
      <c r="K54" s="227">
        <v>2170604.14</v>
      </c>
      <c r="L54" s="226" t="s">
        <v>15</v>
      </c>
      <c r="M54" s="227">
        <v>5311545.4386400003</v>
      </c>
      <c r="N54" s="228">
        <v>3.1175749605058069E-2</v>
      </c>
      <c r="P54" s="214">
        <f t="shared" si="2"/>
        <v>0</v>
      </c>
    </row>
    <row r="55" spans="1:16" ht="13" x14ac:dyDescent="0.25">
      <c r="A55" s="174"/>
      <c r="B55" s="232" t="s">
        <v>158</v>
      </c>
      <c r="C55" s="142"/>
      <c r="D55" s="143" t="s">
        <v>159</v>
      </c>
      <c r="E55" s="175"/>
      <c r="F55" s="144"/>
      <c r="G55" s="145">
        <v>829661.75162999996</v>
      </c>
      <c r="H55" s="210">
        <v>6.0040154115219976E-3</v>
      </c>
      <c r="I55" s="211"/>
      <c r="J55" s="210">
        <v>0</v>
      </c>
      <c r="K55" s="211"/>
      <c r="L55" s="210" t="s">
        <v>15</v>
      </c>
      <c r="M55" s="211">
        <v>829661.75162999996</v>
      </c>
      <c r="N55" s="212">
        <v>4.8696424278982485E-3</v>
      </c>
      <c r="O55">
        <f>M55/1000</f>
        <v>829.66175162999991</v>
      </c>
      <c r="P55" s="214">
        <f t="shared" si="2"/>
        <v>0</v>
      </c>
    </row>
    <row r="56" spans="1:16" ht="13" x14ac:dyDescent="0.25">
      <c r="A56" s="131"/>
      <c r="B56" s="208" t="s">
        <v>160</v>
      </c>
      <c r="C56" s="209"/>
      <c r="D56" s="84" t="s">
        <v>161</v>
      </c>
      <c r="E56" s="85"/>
      <c r="F56" s="86"/>
      <c r="G56" s="112">
        <v>2074082.4433900001</v>
      </c>
      <c r="H56" s="215">
        <v>1.5009517951641436E-2</v>
      </c>
      <c r="I56" s="216">
        <v>-46065.892</v>
      </c>
      <c r="J56" s="215">
        <v>-5.4123374990505018E-4</v>
      </c>
      <c r="K56" s="216"/>
      <c r="L56" s="215" t="s">
        <v>15</v>
      </c>
      <c r="M56" s="216">
        <v>2028016.5513900002</v>
      </c>
      <c r="N56" s="217">
        <v>1.1903303272359186E-2</v>
      </c>
      <c r="O56">
        <f>M56/1000</f>
        <v>2028.0165513900001</v>
      </c>
      <c r="P56" s="214">
        <f t="shared" si="2"/>
        <v>0</v>
      </c>
    </row>
    <row r="57" spans="1:16" ht="12.75" customHeight="1" x14ac:dyDescent="0.25">
      <c r="A57" s="131"/>
      <c r="B57" s="208" t="s">
        <v>162</v>
      </c>
      <c r="C57" s="209"/>
      <c r="D57" s="220" t="s">
        <v>163</v>
      </c>
      <c r="E57" s="220" t="e">
        <v>#N/A</v>
      </c>
      <c r="F57" s="86"/>
      <c r="G57" s="233">
        <v>309140.45737000002</v>
      </c>
      <c r="H57" s="229">
        <v>2.2371575726226655E-3</v>
      </c>
      <c r="I57" s="230">
        <v>-25877.461749999999</v>
      </c>
      <c r="J57" s="231">
        <v>3.0403743535405766E-4</v>
      </c>
      <c r="K57" s="230">
        <v>2170604.14</v>
      </c>
      <c r="L57" s="231" t="s">
        <v>15</v>
      </c>
      <c r="M57" s="216">
        <v>2453867.1356200003</v>
      </c>
      <c r="N57" s="217">
        <v>1.4402803904800636E-2</v>
      </c>
      <c r="O57">
        <f>M57/1000</f>
        <v>2453.8671356200002</v>
      </c>
      <c r="P57" s="214">
        <f t="shared" si="2"/>
        <v>0</v>
      </c>
    </row>
    <row r="58" spans="1:16" ht="13" x14ac:dyDescent="0.25">
      <c r="A58" s="98"/>
      <c r="B58" s="224"/>
      <c r="C58" s="99"/>
      <c r="D58" s="99" t="s">
        <v>164</v>
      </c>
      <c r="E58" s="100"/>
      <c r="F58" s="101"/>
      <c r="G58" s="225">
        <v>11673.683000000001</v>
      </c>
      <c r="H58" s="226">
        <v>8.4478972910974426E-5</v>
      </c>
      <c r="I58" s="227">
        <v>-2538.2179999999998</v>
      </c>
      <c r="J58" s="226">
        <v>-2.9821831002783941E-5</v>
      </c>
      <c r="K58" s="227"/>
      <c r="L58" s="226" t="s">
        <v>15</v>
      </c>
      <c r="M58" s="227">
        <v>9135.4650000000001</v>
      </c>
      <c r="N58" s="228">
        <v>5.36199817277088E-5</v>
      </c>
      <c r="P58" s="214">
        <f t="shared" si="2"/>
        <v>0</v>
      </c>
    </row>
    <row r="59" spans="1:16" ht="13" x14ac:dyDescent="0.25">
      <c r="A59" s="176"/>
      <c r="B59" s="234" t="s">
        <v>165</v>
      </c>
      <c r="C59" s="150"/>
      <c r="D59" s="151" t="s">
        <v>166</v>
      </c>
      <c r="E59" s="177"/>
      <c r="F59" s="152"/>
      <c r="G59" s="153">
        <v>11673.683000000001</v>
      </c>
      <c r="H59" s="235">
        <v>8.4478972910974426E-5</v>
      </c>
      <c r="I59" s="236">
        <v>-2538.2179999999998</v>
      </c>
      <c r="J59" s="235">
        <v>-2.9821831002783941E-5</v>
      </c>
      <c r="K59" s="236"/>
      <c r="L59" s="235" t="s">
        <v>15</v>
      </c>
      <c r="M59" s="236">
        <v>9135.4650000000001</v>
      </c>
      <c r="N59" s="237">
        <v>5.36199817277088E-5</v>
      </c>
      <c r="O59">
        <f>M59/1000</f>
        <v>9.1354649999999999</v>
      </c>
      <c r="P59" s="214">
        <f t="shared" si="2"/>
        <v>0</v>
      </c>
    </row>
    <row r="60" spans="1:16" ht="13" x14ac:dyDescent="0.25">
      <c r="A60" s="176"/>
      <c r="B60" s="238"/>
      <c r="C60" s="151"/>
      <c r="D60" s="239" t="s">
        <v>167</v>
      </c>
      <c r="E60" s="177"/>
      <c r="F60" s="152"/>
      <c r="G60" s="240"/>
      <c r="H60" s="241"/>
      <c r="I60" s="242"/>
      <c r="J60" s="241"/>
      <c r="K60" s="242"/>
      <c r="L60" s="241"/>
      <c r="M60" s="242"/>
      <c r="N60" s="243"/>
      <c r="O60">
        <f>M60/1000</f>
        <v>0</v>
      </c>
      <c r="P60" s="214">
        <f t="shared" si="2"/>
        <v>0</v>
      </c>
    </row>
    <row r="61" spans="1:16" ht="12.75" customHeight="1" x14ac:dyDescent="0.25">
      <c r="A61" s="176"/>
      <c r="B61" s="234" t="s">
        <v>168</v>
      </c>
      <c r="C61" s="150"/>
      <c r="D61" s="488" t="s">
        <v>169</v>
      </c>
      <c r="E61" s="488"/>
      <c r="F61" s="152"/>
      <c r="G61" s="153"/>
      <c r="H61" s="235"/>
      <c r="I61" s="236"/>
      <c r="J61" s="235"/>
      <c r="K61" s="236"/>
      <c r="L61" s="235"/>
      <c r="M61" s="236"/>
      <c r="N61" s="237"/>
      <c r="O61">
        <f>M61/1000</f>
        <v>0</v>
      </c>
      <c r="P61" s="214">
        <f t="shared" si="2"/>
        <v>0</v>
      </c>
    </row>
    <row r="62" spans="1:16" ht="13" x14ac:dyDescent="0.25">
      <c r="A62" s="98"/>
      <c r="B62" s="224"/>
      <c r="C62" s="99"/>
      <c r="D62" s="99" t="s">
        <v>170</v>
      </c>
      <c r="E62" s="100"/>
      <c r="F62" s="101"/>
      <c r="G62" s="225">
        <v>10321410.98309</v>
      </c>
      <c r="H62" s="226">
        <v>7.4692982398399374E-2</v>
      </c>
      <c r="I62" s="227">
        <v>-279095.08600000001</v>
      </c>
      <c r="J62" s="226">
        <v>3.279122001498473E-3</v>
      </c>
      <c r="K62" s="227">
        <v>150051.43</v>
      </c>
      <c r="L62" s="226" t="s">
        <v>15</v>
      </c>
      <c r="M62" s="227">
        <v>10192367.327090001</v>
      </c>
      <c r="N62" s="228">
        <v>5.9823397040069878E-2</v>
      </c>
      <c r="P62" s="214">
        <f t="shared" si="2"/>
        <v>0</v>
      </c>
    </row>
    <row r="63" spans="1:16" ht="13.5" customHeight="1" thickBot="1" x14ac:dyDescent="0.3">
      <c r="A63" s="179"/>
      <c r="B63" s="244" t="s">
        <v>171</v>
      </c>
      <c r="C63" s="159"/>
      <c r="D63" s="245" t="s">
        <v>172</v>
      </c>
      <c r="E63" s="245" t="e">
        <v>#N/A</v>
      </c>
      <c r="F63" s="161"/>
      <c r="G63" s="162">
        <v>10321410.98309</v>
      </c>
      <c r="H63" s="246">
        <v>7.4692982398399374E-2</v>
      </c>
      <c r="I63" s="247">
        <v>-279095.08600000001</v>
      </c>
      <c r="J63" s="246">
        <v>3.279122001498473E-3</v>
      </c>
      <c r="K63" s="247">
        <v>150051.43</v>
      </c>
      <c r="L63" s="246" t="s">
        <v>15</v>
      </c>
      <c r="M63" s="247">
        <v>10192367.327090001</v>
      </c>
      <c r="N63" s="248">
        <v>5.9823397040069878E-2</v>
      </c>
      <c r="O63">
        <f>M63/1000</f>
        <v>10192.36732709</v>
      </c>
      <c r="P63" s="214">
        <f t="shared" si="2"/>
        <v>0</v>
      </c>
    </row>
    <row r="64" spans="1:16" ht="13.5" thickBot="1" x14ac:dyDescent="0.3">
      <c r="A64" s="249"/>
      <c r="B64" s="250" t="s">
        <v>173</v>
      </c>
      <c r="C64" s="251"/>
      <c r="D64" s="251"/>
      <c r="E64" s="252"/>
      <c r="F64" s="253"/>
      <c r="G64" s="254">
        <v>148419.78667</v>
      </c>
      <c r="H64" s="255">
        <v>1.0740698661722726E-3</v>
      </c>
      <c r="I64" s="256">
        <v>0</v>
      </c>
      <c r="J64" s="255">
        <v>0</v>
      </c>
      <c r="K64" s="256">
        <v>1704570.87</v>
      </c>
      <c r="L64" s="255" t="s">
        <v>15</v>
      </c>
      <c r="M64" s="256">
        <v>1852990.6566700002</v>
      </c>
      <c r="N64" s="257">
        <v>1.0876000855157403E-2</v>
      </c>
      <c r="P64" s="214">
        <f t="shared" si="2"/>
        <v>0</v>
      </c>
    </row>
    <row r="65" spans="1:17" ht="12.75" customHeight="1" x14ac:dyDescent="0.25">
      <c r="A65" s="200"/>
      <c r="B65" s="258"/>
      <c r="C65" s="201"/>
      <c r="D65" s="487" t="s">
        <v>174</v>
      </c>
      <c r="E65" s="487"/>
      <c r="F65" s="203"/>
      <c r="G65" s="204">
        <v>148419.78667</v>
      </c>
      <c r="H65" s="205">
        <v>1.0740698661722726E-3</v>
      </c>
      <c r="I65" s="206">
        <v>0</v>
      </c>
      <c r="J65" s="205">
        <v>0</v>
      </c>
      <c r="K65" s="206">
        <v>1704570.87</v>
      </c>
      <c r="L65" s="205" t="s">
        <v>15</v>
      </c>
      <c r="M65" s="206">
        <v>1852990.6566700002</v>
      </c>
      <c r="N65" s="207">
        <v>1.0876000855157403E-2</v>
      </c>
      <c r="P65" s="214">
        <f t="shared" si="2"/>
        <v>0</v>
      </c>
    </row>
    <row r="66" spans="1:17" ht="13" x14ac:dyDescent="0.25">
      <c r="A66" s="174"/>
      <c r="B66" s="232" t="s">
        <v>175</v>
      </c>
      <c r="C66" s="142"/>
      <c r="D66" s="143" t="s">
        <v>176</v>
      </c>
      <c r="E66" s="175"/>
      <c r="F66" s="144"/>
      <c r="G66" s="145">
        <v>0</v>
      </c>
      <c r="H66" s="210">
        <v>0</v>
      </c>
      <c r="I66" s="211">
        <v>0</v>
      </c>
      <c r="J66" s="210">
        <v>0</v>
      </c>
      <c r="K66" s="211">
        <v>0</v>
      </c>
      <c r="L66" s="210" t="s">
        <v>15</v>
      </c>
      <c r="M66" s="211">
        <v>0</v>
      </c>
      <c r="N66" s="212">
        <v>0</v>
      </c>
      <c r="O66">
        <f>M66/1000</f>
        <v>0</v>
      </c>
      <c r="P66" s="214">
        <f t="shared" si="2"/>
        <v>0</v>
      </c>
    </row>
    <row r="67" spans="1:17" ht="13.5" thickBot="1" x14ac:dyDescent="0.3">
      <c r="A67" s="259"/>
      <c r="B67" s="260" t="s">
        <v>177</v>
      </c>
      <c r="C67" s="261"/>
      <c r="D67" s="262" t="s">
        <v>178</v>
      </c>
      <c r="E67" s="263"/>
      <c r="F67" s="264"/>
      <c r="G67" s="265">
        <v>148419.78667</v>
      </c>
      <c r="H67" s="266">
        <v>1.0740698661722726E-3</v>
      </c>
      <c r="I67" s="267">
        <v>0</v>
      </c>
      <c r="J67" s="266">
        <v>0</v>
      </c>
      <c r="K67" s="267">
        <v>1704570.87</v>
      </c>
      <c r="L67" s="266" t="s">
        <v>15</v>
      </c>
      <c r="M67" s="267">
        <v>1852990.6566700002</v>
      </c>
      <c r="N67" s="268">
        <v>1.0876000855157403E-2</v>
      </c>
      <c r="O67" s="221">
        <f>M67/1000</f>
        <v>1852.9906566700001</v>
      </c>
      <c r="P67" s="214">
        <f t="shared" si="2"/>
        <v>0</v>
      </c>
    </row>
    <row r="68" spans="1:17" ht="13.5" thickBot="1" x14ac:dyDescent="0.3">
      <c r="A68" s="249"/>
      <c r="B68" s="250" t="s">
        <v>179</v>
      </c>
      <c r="C68" s="251"/>
      <c r="D68" s="251"/>
      <c r="E68" s="252"/>
      <c r="F68" s="253"/>
      <c r="G68" s="254">
        <v>8128.924</v>
      </c>
      <c r="H68" s="255">
        <v>5.8826605998412823E-5</v>
      </c>
      <c r="I68" s="256">
        <v>-2617.2649999999999</v>
      </c>
      <c r="J68" s="255">
        <v>-3.075056378904464E-5</v>
      </c>
      <c r="K68" s="256"/>
      <c r="L68" s="255" t="s">
        <v>15</v>
      </c>
      <c r="M68" s="256">
        <v>5511.6589999999997</v>
      </c>
      <c r="N68" s="257">
        <v>3.2350302351260904E-5</v>
      </c>
      <c r="P68" s="214">
        <f t="shared" si="2"/>
        <v>0</v>
      </c>
    </row>
    <row r="69" spans="1:17" ht="13" x14ac:dyDescent="0.25">
      <c r="A69" s="200"/>
      <c r="B69" s="258"/>
      <c r="C69" s="201"/>
      <c r="D69" s="201" t="s">
        <v>180</v>
      </c>
      <c r="E69" s="202"/>
      <c r="F69" s="203"/>
      <c r="G69" s="204">
        <v>0</v>
      </c>
      <c r="H69" s="205">
        <v>0</v>
      </c>
      <c r="I69" s="206">
        <v>0</v>
      </c>
      <c r="J69" s="205">
        <v>0</v>
      </c>
      <c r="K69" s="269"/>
      <c r="L69" s="205" t="s">
        <v>15</v>
      </c>
      <c r="M69" s="206">
        <v>0</v>
      </c>
      <c r="N69" s="207">
        <v>0</v>
      </c>
      <c r="O69">
        <f>M69/1000</f>
        <v>0</v>
      </c>
      <c r="P69" s="214">
        <f t="shared" si="2"/>
        <v>0</v>
      </c>
    </row>
    <row r="70" spans="1:17" ht="13.5" thickBot="1" x14ac:dyDescent="0.3">
      <c r="A70" s="179"/>
      <c r="B70" s="244" t="s">
        <v>181</v>
      </c>
      <c r="C70" s="159"/>
      <c r="D70" s="151" t="s">
        <v>182</v>
      </c>
      <c r="E70" s="180"/>
      <c r="F70" s="161"/>
      <c r="G70" s="162">
        <v>0</v>
      </c>
      <c r="H70" s="246">
        <v>0</v>
      </c>
      <c r="I70" s="247">
        <v>0</v>
      </c>
      <c r="J70" s="246">
        <v>0</v>
      </c>
      <c r="K70" s="270"/>
      <c r="L70" s="246" t="s">
        <v>15</v>
      </c>
      <c r="M70" s="247">
        <v>0</v>
      </c>
      <c r="N70" s="248">
        <v>0</v>
      </c>
      <c r="O70">
        <f>M70/1000</f>
        <v>0</v>
      </c>
      <c r="P70" s="214">
        <f t="shared" si="2"/>
        <v>0</v>
      </c>
    </row>
    <row r="71" spans="1:17" ht="13" x14ac:dyDescent="0.25">
      <c r="A71" s="200"/>
      <c r="B71" s="258"/>
      <c r="C71" s="201"/>
      <c r="D71" s="201" t="s">
        <v>183</v>
      </c>
      <c r="E71" s="202"/>
      <c r="F71" s="203"/>
      <c r="G71" s="204">
        <v>8128.924</v>
      </c>
      <c r="H71" s="205">
        <v>5.8826605998412823E-5</v>
      </c>
      <c r="I71" s="206">
        <v>-2617.2649999999999</v>
      </c>
      <c r="J71" s="205">
        <v>-3.075056378904464E-5</v>
      </c>
      <c r="K71" s="206"/>
      <c r="L71" s="205" t="s">
        <v>15</v>
      </c>
      <c r="M71" s="206">
        <v>5511.6589999999997</v>
      </c>
      <c r="N71" s="207">
        <v>3.2350302351260904E-5</v>
      </c>
      <c r="P71" s="214">
        <f t="shared" si="2"/>
        <v>0</v>
      </c>
    </row>
    <row r="72" spans="1:17" ht="13.5" thickBot="1" x14ac:dyDescent="0.3">
      <c r="A72" s="179"/>
      <c r="B72" s="244" t="s">
        <v>184</v>
      </c>
      <c r="C72" s="159"/>
      <c r="D72" s="160" t="s">
        <v>185</v>
      </c>
      <c r="E72" s="180"/>
      <c r="F72" s="161"/>
      <c r="G72" s="162">
        <v>8128.924</v>
      </c>
      <c r="H72" s="246">
        <v>5.8826605998412823E-5</v>
      </c>
      <c r="I72" s="247">
        <v>-2617.2649999999999</v>
      </c>
      <c r="J72" s="246">
        <v>-3.075056378904464E-5</v>
      </c>
      <c r="K72" s="247"/>
      <c r="L72" s="246" t="s">
        <v>15</v>
      </c>
      <c r="M72" s="247">
        <v>5511.6589999999997</v>
      </c>
      <c r="N72" s="248">
        <v>3.2350302351260904E-5</v>
      </c>
      <c r="O72">
        <f>M72/1000</f>
        <v>5.5116589999999999</v>
      </c>
      <c r="P72" s="214">
        <f t="shared" ref="P72:P77" si="3">G72+I72+K72-M72</f>
        <v>0</v>
      </c>
    </row>
    <row r="73" spans="1:17" ht="13.5" thickBot="1" x14ac:dyDescent="0.3">
      <c r="A73" s="249"/>
      <c r="B73" s="250" t="s">
        <v>186</v>
      </c>
      <c r="C73" s="251"/>
      <c r="D73" s="251"/>
      <c r="E73" s="252"/>
      <c r="F73" s="253"/>
      <c r="G73" s="254">
        <v>90552.332999999999</v>
      </c>
      <c r="H73" s="255">
        <v>6.5530030981075424E-4</v>
      </c>
      <c r="I73" s="256">
        <v>-504.9</v>
      </c>
      <c r="J73" s="255">
        <v>-5.9321313115365235E-6</v>
      </c>
      <c r="K73" s="256"/>
      <c r="L73" s="255" t="s">
        <v>15</v>
      </c>
      <c r="M73" s="256">
        <v>90047.433000000005</v>
      </c>
      <c r="N73" s="257">
        <v>5.2852719725674413E-4</v>
      </c>
      <c r="P73" s="214">
        <f t="shared" si="3"/>
        <v>0</v>
      </c>
    </row>
    <row r="74" spans="1:17" ht="13" x14ac:dyDescent="0.25">
      <c r="A74" s="200"/>
      <c r="B74" s="258"/>
      <c r="C74" s="201"/>
      <c r="D74" s="201" t="s">
        <v>187</v>
      </c>
      <c r="E74" s="202"/>
      <c r="F74" s="203"/>
      <c r="G74" s="204">
        <v>90552.332999999999</v>
      </c>
      <c r="H74" s="205">
        <v>6.5530030981075424E-4</v>
      </c>
      <c r="I74" s="206">
        <v>-504.9</v>
      </c>
      <c r="J74" s="205">
        <v>-5.9321313115365235E-6</v>
      </c>
      <c r="K74" s="206"/>
      <c r="L74" s="205" t="s">
        <v>15</v>
      </c>
      <c r="M74" s="206">
        <v>90047.433000000005</v>
      </c>
      <c r="N74" s="207">
        <v>5.2852719725674413E-4</v>
      </c>
      <c r="P74" s="214">
        <f t="shared" si="3"/>
        <v>0</v>
      </c>
    </row>
    <row r="75" spans="1:17" ht="13" x14ac:dyDescent="0.25">
      <c r="A75" s="174"/>
      <c r="B75" s="232" t="s">
        <v>188</v>
      </c>
      <c r="C75" s="142"/>
      <c r="D75" s="143" t="s">
        <v>189</v>
      </c>
      <c r="E75" s="175"/>
      <c r="F75" s="144"/>
      <c r="G75" s="145">
        <v>6085.3329999999996</v>
      </c>
      <c r="H75" s="210">
        <v>4.4037745556501632E-5</v>
      </c>
      <c r="I75" s="211">
        <v>-504.9</v>
      </c>
      <c r="J75" s="210">
        <v>-5.9321313115365235E-6</v>
      </c>
      <c r="K75" s="211"/>
      <c r="L75" s="210" t="s">
        <v>15</v>
      </c>
      <c r="M75" s="211">
        <v>5580.433</v>
      </c>
      <c r="N75" s="212">
        <v>3.2753966600791876E-5</v>
      </c>
      <c r="O75">
        <f>M75/1000</f>
        <v>5.5804330000000002</v>
      </c>
      <c r="P75" s="214">
        <f t="shared" si="3"/>
        <v>0</v>
      </c>
    </row>
    <row r="76" spans="1:17" ht="13.5" thickBot="1" x14ac:dyDescent="0.3">
      <c r="A76" s="259"/>
      <c r="B76" s="260" t="s">
        <v>190</v>
      </c>
      <c r="C76" s="261"/>
      <c r="D76" s="262" t="s">
        <v>191</v>
      </c>
      <c r="E76" s="263"/>
      <c r="F76" s="264"/>
      <c r="G76" s="265">
        <v>84467</v>
      </c>
      <c r="H76" s="266">
        <v>6.1126256425425259E-4</v>
      </c>
      <c r="I76" s="267">
        <v>0</v>
      </c>
      <c r="J76" s="266">
        <v>0</v>
      </c>
      <c r="K76" s="267"/>
      <c r="L76" s="266" t="s">
        <v>15</v>
      </c>
      <c r="M76" s="267">
        <v>84467</v>
      </c>
      <c r="N76" s="268">
        <v>4.9577323065595226E-4</v>
      </c>
      <c r="O76">
        <f>M76/1000</f>
        <v>84.466999999999999</v>
      </c>
      <c r="P76" s="214">
        <f t="shared" si="3"/>
        <v>0</v>
      </c>
    </row>
    <row r="77" spans="1:17" ht="13.5" thickBot="1" x14ac:dyDescent="0.3">
      <c r="A77" s="249"/>
      <c r="B77" s="251" t="s">
        <v>192</v>
      </c>
      <c r="C77" s="251"/>
      <c r="D77" s="251"/>
      <c r="E77" s="252"/>
      <c r="F77" s="253"/>
      <c r="G77" s="254">
        <v>138184480.67902002</v>
      </c>
      <c r="H77" s="255">
        <v>1</v>
      </c>
      <c r="I77" s="256">
        <v>-85112748.434630021</v>
      </c>
      <c r="J77" s="255">
        <v>-1</v>
      </c>
      <c r="K77" s="256">
        <v>117302533.2</v>
      </c>
      <c r="L77" s="255">
        <v>1</v>
      </c>
      <c r="M77" s="256">
        <v>170374265.44439</v>
      </c>
      <c r="N77" s="257">
        <v>1</v>
      </c>
      <c r="P77" s="214">
        <f t="shared" si="3"/>
        <v>0</v>
      </c>
    </row>
    <row r="79" spans="1:17" ht="13" thickBot="1" x14ac:dyDescent="0.3"/>
    <row r="80" spans="1:17" ht="13" thickBot="1" x14ac:dyDescent="0.3">
      <c r="D80" t="s">
        <v>193</v>
      </c>
      <c r="E80" s="271">
        <v>3113</v>
      </c>
      <c r="F80" s="272">
        <v>1280.5999999999999</v>
      </c>
      <c r="G80" s="271"/>
      <c r="H80" s="271">
        <f t="shared" ref="H80:H85" si="4">F80/1000</f>
        <v>1.2806</v>
      </c>
      <c r="I80" t="s">
        <v>194</v>
      </c>
      <c r="P80">
        <v>3786.93</v>
      </c>
      <c r="Q80">
        <v>2900</v>
      </c>
    </row>
    <row r="81" spans="5:16" ht="13" thickBot="1" x14ac:dyDescent="0.3">
      <c r="E81" s="271">
        <v>3122</v>
      </c>
      <c r="F81" s="272">
        <v>63705.15</v>
      </c>
      <c r="G81" s="271"/>
      <c r="H81" s="271">
        <f t="shared" si="4"/>
        <v>63.705150000000003</v>
      </c>
      <c r="P81">
        <v>66440.73</v>
      </c>
    </row>
    <row r="82" spans="5:16" ht="13" thickBot="1" x14ac:dyDescent="0.3">
      <c r="E82" s="271">
        <v>3126</v>
      </c>
      <c r="F82" s="271">
        <v>0</v>
      </c>
      <c r="G82" s="271"/>
      <c r="H82" s="271">
        <f t="shared" si="4"/>
        <v>0</v>
      </c>
      <c r="P82">
        <v>796507.1</v>
      </c>
    </row>
    <row r="83" spans="5:16" ht="13" thickBot="1" x14ac:dyDescent="0.3">
      <c r="E83" s="271">
        <v>3211</v>
      </c>
      <c r="F83" s="272">
        <v>829333.07</v>
      </c>
      <c r="G83" s="271"/>
      <c r="H83" s="271">
        <f t="shared" si="4"/>
        <v>829.33306999999991</v>
      </c>
      <c r="I83" s="272"/>
      <c r="P83">
        <v>88938.27</v>
      </c>
    </row>
    <row r="84" spans="5:16" ht="13" thickBot="1" x14ac:dyDescent="0.3">
      <c r="E84" s="271">
        <v>3212</v>
      </c>
      <c r="F84" s="272">
        <v>101285.49</v>
      </c>
      <c r="G84" s="271"/>
      <c r="H84" s="271">
        <f t="shared" si="4"/>
        <v>101.28549000000001</v>
      </c>
      <c r="I84" s="272"/>
      <c r="P84">
        <v>955673.03</v>
      </c>
    </row>
    <row r="85" spans="5:16" x14ac:dyDescent="0.25">
      <c r="E85" s="271"/>
      <c r="F85" s="271">
        <f>SUM(F80:F84)</f>
        <v>995604.30999999994</v>
      </c>
      <c r="G85" s="271"/>
      <c r="H85" s="271">
        <f t="shared" si="4"/>
        <v>995.60430999999994</v>
      </c>
      <c r="M85">
        <v>163069.08735000002</v>
      </c>
    </row>
    <row r="86" spans="5:16" x14ac:dyDescent="0.25">
      <c r="E86" s="271"/>
      <c r="F86" s="271"/>
      <c r="G86" s="271"/>
      <c r="H86" s="271">
        <f>H85-G84/1000</f>
        <v>995.60430999999994</v>
      </c>
      <c r="M86">
        <v>163000.93098</v>
      </c>
    </row>
    <row r="87" spans="5:16" x14ac:dyDescent="0.25">
      <c r="E87" s="273"/>
      <c r="F87" s="273"/>
      <c r="G87" s="273"/>
      <c r="H87" s="273"/>
      <c r="M87">
        <f>M85-M86</f>
        <v>68.15637000001152</v>
      </c>
    </row>
    <row r="89" spans="5:16" x14ac:dyDescent="0.25">
      <c r="M89">
        <v>158989.65562000001</v>
      </c>
    </row>
    <row r="91" spans="5:16" x14ac:dyDescent="0.25">
      <c r="M91">
        <v>36792.089260000001</v>
      </c>
    </row>
    <row r="92" spans="5:16" x14ac:dyDescent="0.25">
      <c r="M92">
        <v>81009.500209999998</v>
      </c>
    </row>
    <row r="93" spans="5:16" x14ac:dyDescent="0.25">
      <c r="M93">
        <f>M91+M92</f>
        <v>117801.58947000001</v>
      </c>
    </row>
    <row r="96" spans="5:16" x14ac:dyDescent="0.25">
      <c r="M96">
        <v>1093.52692</v>
      </c>
    </row>
    <row r="97" spans="13:13" x14ac:dyDescent="0.25">
      <c r="M97">
        <v>-3.27</v>
      </c>
    </row>
  </sheetData>
  <sheetProtection sheet="1" objects="1" scenarios="1"/>
  <mergeCells count="8">
    <mergeCell ref="D65:E65"/>
    <mergeCell ref="D61:E61"/>
    <mergeCell ref="K1:L4"/>
    <mergeCell ref="M1:N4"/>
    <mergeCell ref="A1:B5"/>
    <mergeCell ref="D1:E5"/>
    <mergeCell ref="G1:H4"/>
    <mergeCell ref="I1:J4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2"/>
  <dimension ref="C1:E100"/>
  <sheetViews>
    <sheetView showGridLines="0" topLeftCell="B1" zoomScale="130" zoomScaleNormal="130" workbookViewId="0">
      <pane ySplit="4" topLeftCell="A5" activePane="bottomLeft" state="frozenSplit"/>
      <selection activeCell="C1" sqref="A1:IV1"/>
      <selection pane="bottomLeft" activeCell="D11" sqref="D11"/>
    </sheetView>
  </sheetViews>
  <sheetFormatPr defaultColWidth="9.1796875" defaultRowHeight="11.5" x14ac:dyDescent="0.25"/>
  <cols>
    <col min="1" max="1" width="0" style="274" hidden="1" customWidth="1"/>
    <col min="2" max="2" width="1.81640625" style="274" customWidth="1"/>
    <col min="3" max="3" width="96.81640625" style="274" customWidth="1"/>
    <col min="4" max="4" width="9.1796875" style="274"/>
    <col min="5" max="5" width="45.81640625" style="275" customWidth="1"/>
    <col min="6" max="16384" width="9.1796875" style="274"/>
  </cols>
  <sheetData>
    <row r="1" spans="3:5" hidden="1" x14ac:dyDescent="0.25"/>
    <row r="3" spans="3:5" ht="18" customHeight="1" x14ac:dyDescent="0.25">
      <c r="C3" s="276" t="s">
        <v>195</v>
      </c>
      <c r="E3" s="277" t="s">
        <v>196</v>
      </c>
    </row>
    <row r="4" spans="3:5" x14ac:dyDescent="0.25">
      <c r="D4" s="278" t="s">
        <v>197</v>
      </c>
      <c r="E4" s="275" t="s">
        <v>198</v>
      </c>
    </row>
    <row r="5" spans="3:5" ht="12.75" customHeight="1" x14ac:dyDescent="0.25">
      <c r="C5" s="279" t="s">
        <v>245</v>
      </c>
      <c r="D5" s="280">
        <f t="shared" ref="D5:D36" si="0">LEN(C5)</f>
        <v>164</v>
      </c>
      <c r="E5" s="275" t="s">
        <v>252</v>
      </c>
    </row>
    <row r="6" spans="3:5" ht="21" x14ac:dyDescent="0.25">
      <c r="C6" s="281" t="s">
        <v>246</v>
      </c>
      <c r="D6" s="282">
        <f t="shared" si="0"/>
        <v>222</v>
      </c>
      <c r="E6" s="275" t="s">
        <v>252</v>
      </c>
    </row>
    <row r="7" spans="3:5" ht="21" x14ac:dyDescent="0.25">
      <c r="C7" s="283" t="s">
        <v>247</v>
      </c>
      <c r="D7" s="282">
        <f t="shared" si="0"/>
        <v>189</v>
      </c>
      <c r="E7" s="275" t="s">
        <v>200</v>
      </c>
    </row>
    <row r="8" spans="3:5" x14ac:dyDescent="0.25">
      <c r="C8" s="283" t="s">
        <v>273</v>
      </c>
      <c r="D8" s="282">
        <f>LEN(C8)</f>
        <v>18</v>
      </c>
    </row>
    <row r="9" spans="3:5" x14ac:dyDescent="0.25">
      <c r="C9" s="283" t="s">
        <v>272</v>
      </c>
      <c r="D9" s="282">
        <f>LEN(C9)</f>
        <v>6</v>
      </c>
      <c r="E9" s="275" t="s">
        <v>199</v>
      </c>
    </row>
    <row r="10" spans="3:5" x14ac:dyDescent="0.25">
      <c r="C10" s="283" t="s">
        <v>274</v>
      </c>
      <c r="D10" s="282">
        <f t="shared" si="0"/>
        <v>36</v>
      </c>
      <c r="E10" s="275" t="s">
        <v>199</v>
      </c>
    </row>
    <row r="11" spans="3:5" x14ac:dyDescent="0.25">
      <c r="C11" s="283" t="s">
        <v>275</v>
      </c>
      <c r="D11" s="282">
        <f t="shared" si="0"/>
        <v>24</v>
      </c>
      <c r="E11" s="275" t="s">
        <v>199</v>
      </c>
    </row>
    <row r="12" spans="3:5" x14ac:dyDescent="0.25">
      <c r="C12" s="283" t="s">
        <v>276</v>
      </c>
      <c r="D12" s="282">
        <f t="shared" si="0"/>
        <v>6</v>
      </c>
    </row>
    <row r="13" spans="3:5" x14ac:dyDescent="0.25">
      <c r="C13" s="283" t="s">
        <v>277</v>
      </c>
      <c r="D13" s="282">
        <f t="shared" si="0"/>
        <v>12</v>
      </c>
      <c r="E13" s="275" t="s">
        <v>200</v>
      </c>
    </row>
    <row r="14" spans="3:5" x14ac:dyDescent="0.25">
      <c r="C14" s="283" t="s">
        <v>278</v>
      </c>
      <c r="D14" s="282">
        <f t="shared" si="0"/>
        <v>12</v>
      </c>
      <c r="E14" s="275" t="s">
        <v>200</v>
      </c>
    </row>
    <row r="15" spans="3:5" x14ac:dyDescent="0.25">
      <c r="C15" s="283" t="s">
        <v>279</v>
      </c>
      <c r="D15" s="282">
        <f t="shared" si="0"/>
        <v>30</v>
      </c>
      <c r="E15" s="275" t="s">
        <v>201</v>
      </c>
    </row>
    <row r="16" spans="3:5" x14ac:dyDescent="0.25">
      <c r="C16" s="283" t="s">
        <v>280</v>
      </c>
      <c r="D16" s="282">
        <f>LEN(C8)</f>
        <v>18</v>
      </c>
    </row>
    <row r="17" spans="3:4" x14ac:dyDescent="0.25">
      <c r="C17" s="283" t="s">
        <v>281</v>
      </c>
      <c r="D17" s="282">
        <f t="shared" si="0"/>
        <v>12</v>
      </c>
    </row>
    <row r="18" spans="3:4" x14ac:dyDescent="0.25">
      <c r="C18" s="283" t="s">
        <v>282</v>
      </c>
      <c r="D18" s="282">
        <f t="shared" si="0"/>
        <v>6</v>
      </c>
    </row>
    <row r="19" spans="3:4" x14ac:dyDescent="0.25">
      <c r="C19" s="283" t="s">
        <v>283</v>
      </c>
      <c r="D19" s="282">
        <f t="shared" si="0"/>
        <v>12</v>
      </c>
    </row>
    <row r="20" spans="3:4" x14ac:dyDescent="0.25">
      <c r="C20" s="283" t="s">
        <v>284</v>
      </c>
      <c r="D20" s="282">
        <f t="shared" si="0"/>
        <v>6</v>
      </c>
    </row>
    <row r="21" spans="3:4" x14ac:dyDescent="0.25">
      <c r="C21" s="283" t="s">
        <v>285</v>
      </c>
      <c r="D21" s="282">
        <f t="shared" si="0"/>
        <v>66</v>
      </c>
    </row>
    <row r="22" spans="3:4" x14ac:dyDescent="0.25">
      <c r="C22" s="283"/>
      <c r="D22" s="282">
        <f t="shared" si="0"/>
        <v>0</v>
      </c>
    </row>
    <row r="23" spans="3:4" x14ac:dyDescent="0.25">
      <c r="C23" s="283"/>
      <c r="D23" s="282">
        <f t="shared" si="0"/>
        <v>0</v>
      </c>
    </row>
    <row r="24" spans="3:4" x14ac:dyDescent="0.25">
      <c r="C24" s="283"/>
      <c r="D24" s="282">
        <f t="shared" si="0"/>
        <v>0</v>
      </c>
    </row>
    <row r="25" spans="3:4" x14ac:dyDescent="0.25">
      <c r="C25" s="283"/>
      <c r="D25" s="282">
        <f t="shared" si="0"/>
        <v>0</v>
      </c>
    </row>
    <row r="26" spans="3:4" x14ac:dyDescent="0.25">
      <c r="C26" s="283"/>
      <c r="D26" s="282">
        <f t="shared" si="0"/>
        <v>0</v>
      </c>
    </row>
    <row r="27" spans="3:4" x14ac:dyDescent="0.25">
      <c r="C27" s="283"/>
      <c r="D27" s="282">
        <f t="shared" si="0"/>
        <v>0</v>
      </c>
    </row>
    <row r="28" spans="3:4" x14ac:dyDescent="0.25">
      <c r="C28" s="283"/>
      <c r="D28" s="282">
        <f t="shared" si="0"/>
        <v>0</v>
      </c>
    </row>
    <row r="29" spans="3:4" x14ac:dyDescent="0.25">
      <c r="C29" s="283"/>
      <c r="D29" s="282">
        <f t="shared" si="0"/>
        <v>0</v>
      </c>
    </row>
    <row r="30" spans="3:4" x14ac:dyDescent="0.25">
      <c r="C30" s="283"/>
      <c r="D30" s="282">
        <f t="shared" si="0"/>
        <v>0</v>
      </c>
    </row>
    <row r="31" spans="3:4" x14ac:dyDescent="0.25">
      <c r="C31" s="283"/>
      <c r="D31" s="282">
        <f t="shared" si="0"/>
        <v>0</v>
      </c>
    </row>
    <row r="32" spans="3:4" x14ac:dyDescent="0.25">
      <c r="C32" s="283"/>
      <c r="D32" s="282">
        <f t="shared" si="0"/>
        <v>0</v>
      </c>
    </row>
    <row r="33" spans="3:4" x14ac:dyDescent="0.25">
      <c r="C33" s="283"/>
      <c r="D33" s="282">
        <f t="shared" si="0"/>
        <v>0</v>
      </c>
    </row>
    <row r="34" spans="3:4" x14ac:dyDescent="0.25">
      <c r="C34" s="283"/>
      <c r="D34" s="282">
        <f t="shared" si="0"/>
        <v>0</v>
      </c>
    </row>
    <row r="35" spans="3:4" x14ac:dyDescent="0.25">
      <c r="C35" s="283"/>
      <c r="D35" s="282">
        <f t="shared" si="0"/>
        <v>0</v>
      </c>
    </row>
    <row r="36" spans="3:4" x14ac:dyDescent="0.25">
      <c r="C36" s="283"/>
      <c r="D36" s="282">
        <f t="shared" si="0"/>
        <v>0</v>
      </c>
    </row>
    <row r="37" spans="3:4" x14ac:dyDescent="0.25">
      <c r="C37" s="283"/>
      <c r="D37" s="282">
        <f t="shared" ref="D37:D68" si="1">LEN(C37)</f>
        <v>0</v>
      </c>
    </row>
    <row r="38" spans="3:4" x14ac:dyDescent="0.25">
      <c r="C38" s="283"/>
      <c r="D38" s="282">
        <f t="shared" si="1"/>
        <v>0</v>
      </c>
    </row>
    <row r="39" spans="3:4" x14ac:dyDescent="0.25">
      <c r="C39" s="283"/>
      <c r="D39" s="282">
        <f t="shared" si="1"/>
        <v>0</v>
      </c>
    </row>
    <row r="40" spans="3:4" x14ac:dyDescent="0.25">
      <c r="C40" s="283"/>
      <c r="D40" s="282">
        <f t="shared" si="1"/>
        <v>0</v>
      </c>
    </row>
    <row r="41" spans="3:4" x14ac:dyDescent="0.25">
      <c r="C41" s="283"/>
      <c r="D41" s="282">
        <f t="shared" si="1"/>
        <v>0</v>
      </c>
    </row>
    <row r="42" spans="3:4" x14ac:dyDescent="0.25">
      <c r="C42" s="283"/>
      <c r="D42" s="282">
        <f t="shared" si="1"/>
        <v>0</v>
      </c>
    </row>
    <row r="43" spans="3:4" x14ac:dyDescent="0.25">
      <c r="C43" s="283"/>
      <c r="D43" s="282">
        <f t="shared" si="1"/>
        <v>0</v>
      </c>
    </row>
    <row r="44" spans="3:4" x14ac:dyDescent="0.25">
      <c r="C44" s="283"/>
      <c r="D44" s="282">
        <f t="shared" si="1"/>
        <v>0</v>
      </c>
    </row>
    <row r="45" spans="3:4" x14ac:dyDescent="0.25">
      <c r="C45" s="283"/>
      <c r="D45" s="282">
        <f t="shared" si="1"/>
        <v>0</v>
      </c>
    </row>
    <row r="46" spans="3:4" x14ac:dyDescent="0.25">
      <c r="C46" s="283"/>
      <c r="D46" s="282">
        <f t="shared" si="1"/>
        <v>0</v>
      </c>
    </row>
    <row r="47" spans="3:4" x14ac:dyDescent="0.25">
      <c r="C47" s="283"/>
      <c r="D47" s="282">
        <f t="shared" si="1"/>
        <v>0</v>
      </c>
    </row>
    <row r="48" spans="3:4" x14ac:dyDescent="0.25">
      <c r="C48" s="283"/>
      <c r="D48" s="282">
        <f t="shared" si="1"/>
        <v>0</v>
      </c>
    </row>
    <row r="49" spans="3:4" x14ac:dyDescent="0.25">
      <c r="C49" s="283"/>
      <c r="D49" s="282">
        <f t="shared" si="1"/>
        <v>0</v>
      </c>
    </row>
    <row r="50" spans="3:4" x14ac:dyDescent="0.25">
      <c r="C50" s="283"/>
      <c r="D50" s="282">
        <f t="shared" si="1"/>
        <v>0</v>
      </c>
    </row>
    <row r="51" spans="3:4" x14ac:dyDescent="0.25">
      <c r="C51" s="283"/>
      <c r="D51" s="282">
        <f t="shared" si="1"/>
        <v>0</v>
      </c>
    </row>
    <row r="52" spans="3:4" x14ac:dyDescent="0.25">
      <c r="C52" s="283"/>
      <c r="D52" s="282">
        <f t="shared" si="1"/>
        <v>0</v>
      </c>
    </row>
    <row r="53" spans="3:4" x14ac:dyDescent="0.25">
      <c r="C53" s="283"/>
      <c r="D53" s="282">
        <f t="shared" si="1"/>
        <v>0</v>
      </c>
    </row>
    <row r="54" spans="3:4" x14ac:dyDescent="0.25">
      <c r="C54" s="283"/>
      <c r="D54" s="282">
        <f t="shared" si="1"/>
        <v>0</v>
      </c>
    </row>
    <row r="55" spans="3:4" x14ac:dyDescent="0.25">
      <c r="C55" s="283"/>
      <c r="D55" s="282">
        <f t="shared" si="1"/>
        <v>0</v>
      </c>
    </row>
    <row r="56" spans="3:4" x14ac:dyDescent="0.25">
      <c r="C56" s="283"/>
      <c r="D56" s="282">
        <f t="shared" si="1"/>
        <v>0</v>
      </c>
    </row>
    <row r="57" spans="3:4" x14ac:dyDescent="0.25">
      <c r="C57" s="283"/>
      <c r="D57" s="282">
        <f t="shared" si="1"/>
        <v>0</v>
      </c>
    </row>
    <row r="58" spans="3:4" x14ac:dyDescent="0.25">
      <c r="C58" s="283"/>
      <c r="D58" s="282">
        <f t="shared" si="1"/>
        <v>0</v>
      </c>
    </row>
    <row r="59" spans="3:4" x14ac:dyDescent="0.25">
      <c r="C59" s="283"/>
      <c r="D59" s="282">
        <f t="shared" si="1"/>
        <v>0</v>
      </c>
    </row>
    <row r="60" spans="3:4" x14ac:dyDescent="0.25">
      <c r="C60" s="283"/>
      <c r="D60" s="282">
        <f t="shared" si="1"/>
        <v>0</v>
      </c>
    </row>
    <row r="61" spans="3:4" x14ac:dyDescent="0.25">
      <c r="C61" s="283"/>
      <c r="D61" s="282">
        <f t="shared" si="1"/>
        <v>0</v>
      </c>
    </row>
    <row r="62" spans="3:4" x14ac:dyDescent="0.25">
      <c r="C62" s="283"/>
      <c r="D62" s="282">
        <f t="shared" si="1"/>
        <v>0</v>
      </c>
    </row>
    <row r="63" spans="3:4" x14ac:dyDescent="0.25">
      <c r="C63" s="283"/>
      <c r="D63" s="282">
        <f t="shared" si="1"/>
        <v>0</v>
      </c>
    </row>
    <row r="64" spans="3:4" x14ac:dyDescent="0.25">
      <c r="C64" s="283"/>
      <c r="D64" s="282">
        <f t="shared" si="1"/>
        <v>0</v>
      </c>
    </row>
    <row r="65" spans="3:4" x14ac:dyDescent="0.25">
      <c r="C65" s="283"/>
      <c r="D65" s="282">
        <f t="shared" si="1"/>
        <v>0</v>
      </c>
    </row>
    <row r="66" spans="3:4" x14ac:dyDescent="0.25">
      <c r="C66" s="283"/>
      <c r="D66" s="282">
        <f t="shared" si="1"/>
        <v>0</v>
      </c>
    </row>
    <row r="67" spans="3:4" x14ac:dyDescent="0.25">
      <c r="C67" s="283"/>
      <c r="D67" s="282">
        <f t="shared" si="1"/>
        <v>0</v>
      </c>
    </row>
    <row r="68" spans="3:4" x14ac:dyDescent="0.25">
      <c r="C68" s="283"/>
      <c r="D68" s="282">
        <f t="shared" si="1"/>
        <v>0</v>
      </c>
    </row>
    <row r="69" spans="3:4" x14ac:dyDescent="0.25">
      <c r="C69" s="283"/>
      <c r="D69" s="282">
        <f t="shared" ref="D69:D100" si="2">LEN(C69)</f>
        <v>0</v>
      </c>
    </row>
    <row r="70" spans="3:4" x14ac:dyDescent="0.25">
      <c r="C70" s="283"/>
      <c r="D70" s="282">
        <f t="shared" si="2"/>
        <v>0</v>
      </c>
    </row>
    <row r="71" spans="3:4" x14ac:dyDescent="0.25">
      <c r="C71" s="283"/>
      <c r="D71" s="282">
        <f t="shared" si="2"/>
        <v>0</v>
      </c>
    </row>
    <row r="72" spans="3:4" x14ac:dyDescent="0.25">
      <c r="C72" s="283"/>
      <c r="D72" s="282">
        <f t="shared" si="2"/>
        <v>0</v>
      </c>
    </row>
    <row r="73" spans="3:4" x14ac:dyDescent="0.25">
      <c r="C73" s="283"/>
      <c r="D73" s="282">
        <f t="shared" si="2"/>
        <v>0</v>
      </c>
    </row>
    <row r="74" spans="3:4" x14ac:dyDescent="0.25">
      <c r="C74" s="283"/>
      <c r="D74" s="282">
        <f t="shared" si="2"/>
        <v>0</v>
      </c>
    </row>
    <row r="75" spans="3:4" x14ac:dyDescent="0.25">
      <c r="C75" s="283"/>
      <c r="D75" s="282">
        <f t="shared" si="2"/>
        <v>0</v>
      </c>
    </row>
    <row r="76" spans="3:4" x14ac:dyDescent="0.25">
      <c r="C76" s="283"/>
      <c r="D76" s="282">
        <f t="shared" si="2"/>
        <v>0</v>
      </c>
    </row>
    <row r="77" spans="3:4" x14ac:dyDescent="0.25">
      <c r="C77" s="283"/>
      <c r="D77" s="282">
        <f t="shared" si="2"/>
        <v>0</v>
      </c>
    </row>
    <row r="78" spans="3:4" x14ac:dyDescent="0.25">
      <c r="C78" s="283"/>
      <c r="D78" s="282">
        <f t="shared" si="2"/>
        <v>0</v>
      </c>
    </row>
    <row r="79" spans="3:4" x14ac:dyDescent="0.25">
      <c r="C79" s="283"/>
      <c r="D79" s="282">
        <f t="shared" si="2"/>
        <v>0</v>
      </c>
    </row>
    <row r="80" spans="3:4" x14ac:dyDescent="0.25">
      <c r="C80" s="283"/>
      <c r="D80" s="282">
        <f t="shared" si="2"/>
        <v>0</v>
      </c>
    </row>
    <row r="81" spans="3:4" x14ac:dyDescent="0.25">
      <c r="C81" s="283"/>
      <c r="D81" s="282">
        <f t="shared" si="2"/>
        <v>0</v>
      </c>
    </row>
    <row r="82" spans="3:4" x14ac:dyDescent="0.25">
      <c r="C82" s="283"/>
      <c r="D82" s="282">
        <f t="shared" si="2"/>
        <v>0</v>
      </c>
    </row>
    <row r="83" spans="3:4" x14ac:dyDescent="0.25">
      <c r="C83" s="283"/>
      <c r="D83" s="282">
        <f t="shared" si="2"/>
        <v>0</v>
      </c>
    </row>
    <row r="84" spans="3:4" x14ac:dyDescent="0.25">
      <c r="C84" s="283"/>
      <c r="D84" s="282">
        <f t="shared" si="2"/>
        <v>0</v>
      </c>
    </row>
    <row r="85" spans="3:4" x14ac:dyDescent="0.25">
      <c r="C85" s="283"/>
      <c r="D85" s="282">
        <f t="shared" si="2"/>
        <v>0</v>
      </c>
    </row>
    <row r="86" spans="3:4" x14ac:dyDescent="0.25">
      <c r="C86" s="283"/>
      <c r="D86" s="282">
        <f t="shared" si="2"/>
        <v>0</v>
      </c>
    </row>
    <row r="87" spans="3:4" x14ac:dyDescent="0.25">
      <c r="C87" s="283"/>
      <c r="D87" s="282">
        <f t="shared" si="2"/>
        <v>0</v>
      </c>
    </row>
    <row r="88" spans="3:4" x14ac:dyDescent="0.25">
      <c r="C88" s="283"/>
      <c r="D88" s="282">
        <f t="shared" si="2"/>
        <v>0</v>
      </c>
    </row>
    <row r="89" spans="3:4" x14ac:dyDescent="0.25">
      <c r="C89" s="283"/>
      <c r="D89" s="282">
        <f t="shared" si="2"/>
        <v>0</v>
      </c>
    </row>
    <row r="90" spans="3:4" x14ac:dyDescent="0.25">
      <c r="C90" s="283"/>
      <c r="D90" s="282">
        <f t="shared" si="2"/>
        <v>0</v>
      </c>
    </row>
    <row r="91" spans="3:4" x14ac:dyDescent="0.25">
      <c r="C91" s="283"/>
      <c r="D91" s="282">
        <f t="shared" si="2"/>
        <v>0</v>
      </c>
    </row>
    <row r="92" spans="3:4" x14ac:dyDescent="0.25">
      <c r="C92" s="283"/>
      <c r="D92" s="282">
        <f t="shared" si="2"/>
        <v>0</v>
      </c>
    </row>
    <row r="93" spans="3:4" x14ac:dyDescent="0.25">
      <c r="C93" s="283"/>
      <c r="D93" s="282">
        <f t="shared" si="2"/>
        <v>0</v>
      </c>
    </row>
    <row r="94" spans="3:4" x14ac:dyDescent="0.25">
      <c r="C94" s="283"/>
      <c r="D94" s="282">
        <f t="shared" si="2"/>
        <v>0</v>
      </c>
    </row>
    <row r="95" spans="3:4" x14ac:dyDescent="0.25">
      <c r="C95" s="283"/>
      <c r="D95" s="282">
        <f t="shared" si="2"/>
        <v>0</v>
      </c>
    </row>
    <row r="96" spans="3:4" x14ac:dyDescent="0.25">
      <c r="C96" s="283"/>
      <c r="D96" s="282">
        <f t="shared" si="2"/>
        <v>0</v>
      </c>
    </row>
    <row r="97" spans="3:4" x14ac:dyDescent="0.25">
      <c r="C97" s="283"/>
      <c r="D97" s="282">
        <f t="shared" si="2"/>
        <v>0</v>
      </c>
    </row>
    <row r="98" spans="3:4" x14ac:dyDescent="0.25">
      <c r="C98" s="283"/>
      <c r="D98" s="282">
        <f t="shared" si="2"/>
        <v>0</v>
      </c>
    </row>
    <row r="99" spans="3:4" x14ac:dyDescent="0.25">
      <c r="C99" s="283"/>
      <c r="D99" s="282">
        <f t="shared" si="2"/>
        <v>0</v>
      </c>
    </row>
    <row r="100" spans="3:4" x14ac:dyDescent="0.25">
      <c r="C100" s="284"/>
      <c r="D100" s="285">
        <f t="shared" si="2"/>
        <v>0</v>
      </c>
    </row>
  </sheetData>
  <phoneticPr fontId="0" type="noConversion"/>
  <conditionalFormatting sqref="D5:D100">
    <cfRule type="cellIs" dxfId="1" priority="1" stopIfTrue="1" operator="greaterThan">
      <formula>255</formula>
    </cfRule>
  </conditionalFormatting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15</vt:i4>
      </vt:variant>
    </vt:vector>
  </HeadingPairs>
  <TitlesOfParts>
    <vt:vector size="25" baseType="lpstr">
      <vt:lpstr>Obsah</vt:lpstr>
      <vt:lpstr>A1</vt:lpstr>
      <vt:lpstr>A2</vt:lpstr>
      <vt:lpstr>A3</vt:lpstr>
      <vt:lpstr>A4</vt:lpstr>
      <vt:lpstr>A5</vt:lpstr>
      <vt:lpstr>A6</vt:lpstr>
      <vt:lpstr>B</vt:lpstr>
      <vt:lpstr>Komentáře</vt:lpstr>
      <vt:lpstr>KNIHOVNA</vt:lpstr>
      <vt:lpstr>'A1'!Datova_oblast</vt:lpstr>
      <vt:lpstr>'A2'!Datova_oblast</vt:lpstr>
      <vt:lpstr>'A3'!Datova_oblast</vt:lpstr>
      <vt:lpstr>'A4'!Datova_oblast</vt:lpstr>
      <vt:lpstr>'A5'!Datova_oblast</vt:lpstr>
      <vt:lpstr>'A6'!Datova_oblast</vt:lpstr>
      <vt:lpstr>Obsah!Názvy_tisku</vt:lpstr>
      <vt:lpstr>'A1'!Oblast_tisku</vt:lpstr>
      <vt:lpstr>'A2'!Oblast_tisku</vt:lpstr>
      <vt:lpstr>'A3'!Oblast_tisku</vt:lpstr>
      <vt:lpstr>'A4'!Oblast_tisku</vt:lpstr>
      <vt:lpstr>'A5'!Oblast_tisku</vt:lpstr>
      <vt:lpstr>'A6'!Oblast_tisku</vt:lpstr>
      <vt:lpstr>Komentáře!Oblast_tisku</vt:lpstr>
      <vt:lpstr>Obsah!Oblast_tisku</vt:lpstr>
    </vt:vector>
  </TitlesOfParts>
  <Company>UIV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Kočová Jaroslava</cp:lastModifiedBy>
  <cp:lastPrinted>2001-06-01T07:55:06Z</cp:lastPrinted>
  <dcterms:created xsi:type="dcterms:W3CDTF">2000-10-16T14:33:05Z</dcterms:created>
  <dcterms:modified xsi:type="dcterms:W3CDTF">2021-03-29T12:33:28Z</dcterms:modified>
</cp:coreProperties>
</file>