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asekp\Documents\1. Pracovní\2024\Pravidla\Pravidla 2024\Úprava Pravidel a rozpisu rozpočtu 05-2024\"/>
    </mc:Choice>
  </mc:AlternateContent>
  <xr:revisionPtr revIDLastSave="0" documentId="8_{85E03E7F-B39B-4749-AB00-2DB8E3B61108}" xr6:coauthVersionLast="47" xr6:coauthVersionMax="47" xr10:uidLastSave="{00000000-0000-0000-0000-000000000000}"/>
  <bookViews>
    <workbookView xWindow="-120" yWindow="-120" windowWidth="29040" windowHeight="15720" xr2:uid="{F4CD4AE3-6F22-49C2-873B-BDD40959B20B}"/>
  </bookViews>
  <sheets>
    <sheet name="1 Bilance" sheetId="2" r:id="rId1"/>
    <sheet name="4 RO I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6" i="4"/>
  <c r="C5" i="4"/>
  <c r="D33" i="4" s="1"/>
  <c r="F33" i="4" s="1"/>
  <c r="N44" i="4"/>
  <c r="M44" i="4"/>
  <c r="E44" i="4"/>
  <c r="C44" i="4"/>
  <c r="G43" i="4"/>
  <c r="G42" i="4"/>
  <c r="G41" i="4"/>
  <c r="G40" i="4"/>
  <c r="G39" i="4"/>
  <c r="G38" i="4"/>
  <c r="G37" i="4"/>
  <c r="G36" i="4"/>
  <c r="G35" i="4"/>
  <c r="D35" i="4"/>
  <c r="F35" i="4" s="1"/>
  <c r="G34" i="4"/>
  <c r="G33" i="4"/>
  <c r="G32" i="4"/>
  <c r="G31" i="4"/>
  <c r="G30" i="4"/>
  <c r="G29" i="4"/>
  <c r="G28" i="4"/>
  <c r="D28" i="4"/>
  <c r="F28" i="4" s="1"/>
  <c r="G27" i="4"/>
  <c r="D27" i="4"/>
  <c r="F27" i="4" s="1"/>
  <c r="G26" i="4"/>
  <c r="G25" i="4"/>
  <c r="G24" i="4"/>
  <c r="G23" i="4"/>
  <c r="G22" i="4"/>
  <c r="D22" i="4"/>
  <c r="F22" i="4" s="1"/>
  <c r="G21" i="4"/>
  <c r="G20" i="4"/>
  <c r="G19" i="4"/>
  <c r="K44" i="4"/>
  <c r="J44" i="4"/>
  <c r="G18" i="4"/>
  <c r="D40" i="4"/>
  <c r="F40" i="4" s="1"/>
  <c r="G44" i="4" l="1"/>
  <c r="H27" i="4"/>
  <c r="L44" i="4"/>
  <c r="I44" i="4"/>
  <c r="H19" i="4"/>
  <c r="H21" i="4"/>
  <c r="H32" i="4"/>
  <c r="H25" i="4"/>
  <c r="H39" i="4"/>
  <c r="H43" i="4"/>
  <c r="H22" i="4"/>
  <c r="O22" i="4" s="1"/>
  <c r="H35" i="4"/>
  <c r="O35" i="4" s="1"/>
  <c r="H37" i="4"/>
  <c r="H40" i="4"/>
  <c r="H20" i="4"/>
  <c r="H28" i="4"/>
  <c r="H36" i="4"/>
  <c r="H26" i="4"/>
  <c r="H33" i="4"/>
  <c r="H29" i="4"/>
  <c r="H30" i="4"/>
  <c r="H41" i="4"/>
  <c r="O33" i="4"/>
  <c r="D37" i="4"/>
  <c r="F37" i="4" s="1"/>
  <c r="D23" i="4"/>
  <c r="F23" i="4" s="1"/>
  <c r="O40" i="4"/>
  <c r="O27" i="4"/>
  <c r="O28" i="4"/>
  <c r="O37" i="4"/>
  <c r="H18" i="4"/>
  <c r="O18" i="4" s="1"/>
  <c r="H24" i="4"/>
  <c r="H31" i="4"/>
  <c r="H34" i="4"/>
  <c r="D18" i="4"/>
  <c r="D24" i="4"/>
  <c r="F24" i="4" s="1"/>
  <c r="O24" i="4" s="1"/>
  <c r="D31" i="4"/>
  <c r="F31" i="4" s="1"/>
  <c r="D34" i="4"/>
  <c r="F34" i="4" s="1"/>
  <c r="H38" i="4"/>
  <c r="D41" i="4"/>
  <c r="F41" i="4" s="1"/>
  <c r="O41" i="4" s="1"/>
  <c r="H42" i="4"/>
  <c r="I6" i="4"/>
  <c r="D19" i="4"/>
  <c r="F19" i="4" s="1"/>
  <c r="O19" i="4" s="1"/>
  <c r="D20" i="4"/>
  <c r="F20" i="4" s="1"/>
  <c r="O20" i="4" s="1"/>
  <c r="D21" i="4"/>
  <c r="F21" i="4" s="1"/>
  <c r="O21" i="4" s="1"/>
  <c r="D25" i="4"/>
  <c r="F25" i="4" s="1"/>
  <c r="D26" i="4"/>
  <c r="F26" i="4" s="1"/>
  <c r="O26" i="4" s="1"/>
  <c r="D29" i="4"/>
  <c r="F29" i="4" s="1"/>
  <c r="D30" i="4"/>
  <c r="F30" i="4" s="1"/>
  <c r="O30" i="4" s="1"/>
  <c r="D36" i="4"/>
  <c r="F36" i="4" s="1"/>
  <c r="O36" i="4" s="1"/>
  <c r="D38" i="4"/>
  <c r="F38" i="4" s="1"/>
  <c r="O38" i="4" s="1"/>
  <c r="D42" i="4"/>
  <c r="F42" i="4" s="1"/>
  <c r="I5" i="4"/>
  <c r="H23" i="4"/>
  <c r="O23" i="4" s="1"/>
  <c r="D32" i="4"/>
  <c r="F32" i="4" s="1"/>
  <c r="O32" i="4" s="1"/>
  <c r="D39" i="4"/>
  <c r="F39" i="4" s="1"/>
  <c r="O39" i="4" s="1"/>
  <c r="D43" i="4"/>
  <c r="F43" i="4" s="1"/>
  <c r="O43" i="4" s="1"/>
  <c r="O65" i="2"/>
  <c r="L65" i="2"/>
  <c r="I65" i="2"/>
  <c r="H65" i="2"/>
  <c r="O64" i="2"/>
  <c r="L64" i="2"/>
  <c r="I64" i="2"/>
  <c r="H64" i="2"/>
  <c r="L60" i="2"/>
  <c r="I60" i="2"/>
  <c r="J54" i="2"/>
  <c r="Q51" i="2"/>
  <c r="N51" i="2"/>
  <c r="Q50" i="2"/>
  <c r="N50" i="2"/>
  <c r="K50" i="2"/>
  <c r="J50" i="2"/>
  <c r="N49" i="2"/>
  <c r="N47" i="2"/>
  <c r="Q46" i="2"/>
  <c r="N46" i="2"/>
  <c r="K46" i="2"/>
  <c r="J46" i="2"/>
  <c r="Q45" i="2"/>
  <c r="N45" i="2"/>
  <c r="K45" i="2"/>
  <c r="J45" i="2"/>
  <c r="Q44" i="2"/>
  <c r="N44" i="2"/>
  <c r="K44" i="2"/>
  <c r="J44" i="2"/>
  <c r="Q43" i="2"/>
  <c r="N43" i="2"/>
  <c r="K43" i="2"/>
  <c r="J43" i="2"/>
  <c r="Q41" i="2"/>
  <c r="O41" i="2"/>
  <c r="L41" i="2"/>
  <c r="N41" i="2" s="1"/>
  <c r="I41" i="2"/>
  <c r="K41" i="2" s="1"/>
  <c r="H41" i="2"/>
  <c r="Q40" i="2"/>
  <c r="N40" i="2"/>
  <c r="K40" i="2"/>
  <c r="J40" i="2"/>
  <c r="Q39" i="2"/>
  <c r="N39" i="2"/>
  <c r="K39" i="2"/>
  <c r="J39" i="2"/>
  <c r="O38" i="2"/>
  <c r="Q38" i="2" s="1"/>
  <c r="L38" i="2"/>
  <c r="N38" i="2" s="1"/>
  <c r="J38" i="2"/>
  <c r="I38" i="2"/>
  <c r="I53" i="2" s="1"/>
  <c r="H38" i="2"/>
  <c r="K38" i="2" s="1"/>
  <c r="Q35" i="2"/>
  <c r="O35" i="2"/>
  <c r="N35" i="2"/>
  <c r="L35" i="2"/>
  <c r="J35" i="2"/>
  <c r="I35" i="2"/>
  <c r="K35" i="2" s="1"/>
  <c r="H35" i="2"/>
  <c r="Q33" i="2"/>
  <c r="N33" i="2"/>
  <c r="K33" i="2"/>
  <c r="J33" i="2"/>
  <c r="Q32" i="2"/>
  <c r="N32" i="2"/>
  <c r="K32" i="2"/>
  <c r="J32" i="2"/>
  <c r="Q31" i="2"/>
  <c r="N31" i="2"/>
  <c r="K31" i="2"/>
  <c r="J31" i="2"/>
  <c r="O28" i="2"/>
  <c r="Q28" i="2" s="1"/>
  <c r="N28" i="2"/>
  <c r="L28" i="2"/>
  <c r="K28" i="2"/>
  <c r="J28" i="2"/>
  <c r="I28" i="2"/>
  <c r="H28" i="2"/>
  <c r="Q27" i="2"/>
  <c r="N27" i="2"/>
  <c r="K27" i="2"/>
  <c r="J27" i="2"/>
  <c r="Q26" i="2"/>
  <c r="N26" i="2"/>
  <c r="K26" i="2"/>
  <c r="J26" i="2"/>
  <c r="Q25" i="2"/>
  <c r="N25" i="2"/>
  <c r="K25" i="2"/>
  <c r="J25" i="2"/>
  <c r="Q24" i="2"/>
  <c r="N24" i="2"/>
  <c r="K24" i="2"/>
  <c r="J24" i="2"/>
  <c r="Q23" i="2"/>
  <c r="N23" i="2"/>
  <c r="K23" i="2"/>
  <c r="J23" i="2"/>
  <c r="Q22" i="2"/>
  <c r="N22" i="2"/>
  <c r="K22" i="2"/>
  <c r="J22" i="2"/>
  <c r="O19" i="2"/>
  <c r="Q19" i="2" s="1"/>
  <c r="L19" i="2"/>
  <c r="L63" i="2" s="1"/>
  <c r="I19" i="2"/>
  <c r="H19" i="2"/>
  <c r="Q18" i="2"/>
  <c r="Q17" i="2"/>
  <c r="N17" i="2"/>
  <c r="K17" i="2"/>
  <c r="J17" i="2"/>
  <c r="Q16" i="2"/>
  <c r="N16" i="2"/>
  <c r="K16" i="2"/>
  <c r="J16" i="2"/>
  <c r="P8" i="2"/>
  <c r="P7" i="2"/>
  <c r="P6" i="2"/>
  <c r="O29" i="4" l="1"/>
  <c r="O63" i="2"/>
  <c r="C4" i="4"/>
  <c r="O25" i="4"/>
  <c r="O34" i="4"/>
  <c r="O31" i="4"/>
  <c r="H44" i="4"/>
  <c r="O42" i="4"/>
  <c r="F18" i="4"/>
  <c r="D44" i="4"/>
  <c r="J53" i="2"/>
  <c r="I55" i="2"/>
  <c r="J41" i="2"/>
  <c r="O53" i="2"/>
  <c r="H63" i="2"/>
  <c r="J19" i="2"/>
  <c r="N19" i="2"/>
  <c r="H53" i="2"/>
  <c r="K53" i="2" s="1"/>
  <c r="L53" i="2"/>
  <c r="O55" i="2"/>
  <c r="P38" i="2" s="1"/>
  <c r="I63" i="2"/>
  <c r="K19" i="2"/>
  <c r="L55" i="2"/>
  <c r="F5" i="4" l="1"/>
  <c r="F6" i="4"/>
  <c r="F7" i="4"/>
  <c r="F44" i="4"/>
  <c r="O44" i="4"/>
  <c r="H55" i="2"/>
  <c r="K55" i="2"/>
  <c r="J55" i="2"/>
  <c r="Q55" i="2"/>
  <c r="P46" i="2"/>
  <c r="P44" i="2"/>
  <c r="P33" i="2"/>
  <c r="P31" i="2"/>
  <c r="P27" i="2"/>
  <c r="P25" i="2"/>
  <c r="P23" i="2"/>
  <c r="P19" i="2"/>
  <c r="P17" i="2"/>
  <c r="P55" i="2"/>
  <c r="P47" i="2"/>
  <c r="P41" i="2"/>
  <c r="P39" i="2"/>
  <c r="P35" i="2"/>
  <c r="P54" i="2"/>
  <c r="P51" i="2"/>
  <c r="P50" i="2"/>
  <c r="P45" i="2"/>
  <c r="P43" i="2"/>
  <c r="P34" i="2"/>
  <c r="P32" i="2"/>
  <c r="P26" i="2"/>
  <c r="P24" i="2"/>
  <c r="P22" i="2"/>
  <c r="P18" i="2"/>
  <c r="P16" i="2"/>
  <c r="O59" i="2"/>
  <c r="O60" i="2" s="1"/>
  <c r="P52" i="2"/>
  <c r="P49" i="2"/>
  <c r="P42" i="2"/>
  <c r="P40" i="2"/>
  <c r="P28" i="2"/>
  <c r="Q53" i="2"/>
  <c r="P53" i="2"/>
  <c r="M55" i="2"/>
  <c r="M35" i="2"/>
  <c r="M28" i="2"/>
  <c r="M19" i="2"/>
  <c r="N55" i="2"/>
  <c r="L54" i="2"/>
  <c r="N53" i="2"/>
  <c r="M53" i="2"/>
  <c r="M52" i="2" l="1"/>
  <c r="M51" i="2"/>
  <c r="M50" i="2"/>
  <c r="M45" i="2"/>
  <c r="M43" i="2"/>
  <c r="M41" i="2"/>
  <c r="M32" i="2"/>
  <c r="M26" i="2"/>
  <c r="M24" i="2"/>
  <c r="M22" i="2"/>
  <c r="M16" i="2"/>
  <c r="M40" i="2"/>
  <c r="M46" i="2"/>
  <c r="M44" i="2"/>
  <c r="M33" i="2"/>
  <c r="M31" i="2"/>
  <c r="M27" i="2"/>
  <c r="M25" i="2"/>
  <c r="M23" i="2"/>
  <c r="M17" i="2"/>
  <c r="M39" i="2"/>
  <c r="M38" i="2"/>
</calcChain>
</file>

<file path=xl/sharedStrings.xml><?xml version="1.0" encoding="utf-8"?>
<sst xmlns="http://schemas.openxmlformats.org/spreadsheetml/2006/main" count="192" uniqueCount="135">
  <si>
    <t>Bilance zdrojů pro rozdělení příspěvku a dotací vysokým školám v roce 2024</t>
  </si>
  <si>
    <t>(Nezahrnuje dotace na programy reprodukce majetku)</t>
  </si>
  <si>
    <t>údaje v Kč</t>
  </si>
  <si>
    <t>Položka</t>
  </si>
  <si>
    <t>meziroční změna</t>
  </si>
  <si>
    <t>Průměrný normativ</t>
  </si>
  <si>
    <t>Výpočt. stip. v doktor. studiu (ročně)</t>
  </si>
  <si>
    <t>x</t>
  </si>
  <si>
    <t>Základní normativ</t>
  </si>
  <si>
    <t>Výpočtové ubytovací stipendium (ročně)</t>
  </si>
  <si>
    <t xml:space="preserve">Normativ absolventa </t>
  </si>
  <si>
    <r>
      <t>Sociální stipendium (měsíčně)</t>
    </r>
    <r>
      <rPr>
        <b/>
        <vertAlign val="superscript"/>
        <sz val="11"/>
        <rFont val="Arial"/>
        <family val="2"/>
        <charset val="238"/>
      </rPr>
      <t xml:space="preserve"> 2*)</t>
    </r>
  </si>
  <si>
    <t>Výpočtová dotace na 1  jídlo</t>
  </si>
  <si>
    <r>
      <t xml:space="preserve">Příspěvek </t>
    </r>
    <r>
      <rPr>
        <b/>
        <vertAlign val="superscript"/>
        <sz val="11"/>
        <rFont val="Arial"/>
        <family val="2"/>
        <charset val="238"/>
      </rPr>
      <t>1*</t>
    </r>
    <r>
      <rPr>
        <b/>
        <sz val="11"/>
        <rFont val="Arial"/>
        <family val="2"/>
        <charset val="238"/>
      </rPr>
      <t>)</t>
    </r>
  </si>
  <si>
    <r>
      <t xml:space="preserve">Dotace </t>
    </r>
    <r>
      <rPr>
        <b/>
        <vertAlign val="superscript"/>
        <sz val="11"/>
        <rFont val="Arial"/>
        <family val="2"/>
        <charset val="238"/>
      </rPr>
      <t>1*)</t>
    </r>
  </si>
  <si>
    <t>Název ukazatele / položky</t>
  </si>
  <si>
    <t>Rozpočet 2021</t>
  </si>
  <si>
    <t>Rozpočet 2022</t>
  </si>
  <si>
    <r>
      <t xml:space="preserve">% podíl z celku </t>
    </r>
    <r>
      <rPr>
        <i/>
        <sz val="11"/>
        <color indexed="23"/>
        <rFont val="Arial"/>
        <family val="2"/>
        <charset val="238"/>
      </rPr>
      <t>(sl. 3)</t>
    </r>
  </si>
  <si>
    <r>
      <t xml:space="preserve">Meziroční vývoj 
</t>
    </r>
    <r>
      <rPr>
        <i/>
        <sz val="11"/>
        <color indexed="23"/>
        <rFont val="Arial"/>
        <family val="2"/>
        <charset val="238"/>
      </rPr>
      <t>(sl. 3 vs 2)</t>
    </r>
  </si>
  <si>
    <t>Rozpočet 2023</t>
  </si>
  <si>
    <r>
      <t xml:space="preserve">% podíl z celku </t>
    </r>
    <r>
      <rPr>
        <i/>
        <sz val="11"/>
        <color indexed="23"/>
        <rFont val="Arial"/>
        <family val="2"/>
        <charset val="238"/>
      </rPr>
      <t>(sl. 6)</t>
    </r>
  </si>
  <si>
    <r>
      <t xml:space="preserve">Meziroční vývoj 
</t>
    </r>
    <r>
      <rPr>
        <i/>
        <sz val="11"/>
        <color indexed="23"/>
        <rFont val="Arial"/>
        <family val="2"/>
        <charset val="238"/>
      </rPr>
      <t>(sl. 6 vs 3)</t>
    </r>
  </si>
  <si>
    <t>Rozpočet 2024</t>
  </si>
  <si>
    <r>
      <t xml:space="preserve">% podíl z celku </t>
    </r>
    <r>
      <rPr>
        <i/>
        <sz val="11"/>
        <color indexed="23"/>
        <rFont val="Arial"/>
        <family val="2"/>
        <charset val="238"/>
      </rPr>
      <t>(sl. 9)</t>
    </r>
  </si>
  <si>
    <r>
      <t xml:space="preserve">Meziroční vývoj 
</t>
    </r>
    <r>
      <rPr>
        <i/>
        <sz val="11"/>
        <color indexed="23"/>
        <rFont val="Arial"/>
        <family val="2"/>
        <charset val="238"/>
      </rPr>
      <t>(sl. 9 vs 6)</t>
    </r>
  </si>
  <si>
    <t>Rozpočtový okruh I, institucionální část rozpočtu</t>
  </si>
  <si>
    <t>P</t>
  </si>
  <si>
    <t>Ukazatel A - fixní část</t>
  </si>
  <si>
    <t>Ukazatel K - výkonová část</t>
  </si>
  <si>
    <t>Ukazatel P - společenské priority</t>
  </si>
  <si>
    <t>Celkem normativní část rozpočtu</t>
  </si>
  <si>
    <t>Rozpočtový okruh II, Sociální záležitosti studentů</t>
  </si>
  <si>
    <t>Ukazatel C - stipendia pro studenty doktorských stud. prog.</t>
  </si>
  <si>
    <t>D</t>
  </si>
  <si>
    <t>Ukazatel J - dotace na ubytování a stravování studentů</t>
  </si>
  <si>
    <t>Ukazatel S1 - příspěvek na sociální stipendia VVŠ</t>
  </si>
  <si>
    <t>Ukazatel S2 - dotace na sociální stipendia SVŠ</t>
  </si>
  <si>
    <t>Ukazatel U1- příspěvek na ubytovací stipendia VVŠ</t>
  </si>
  <si>
    <t>Ukazatel U2 - dotace na ubytovací stipendia SVŠ</t>
  </si>
  <si>
    <t>Celkem sociální záležitosti studentů</t>
  </si>
  <si>
    <t>Rozpočtový okruh III, Rozvoj vysokých škol</t>
  </si>
  <si>
    <t xml:space="preserve">Ukazatel I - rozvojové programy </t>
  </si>
  <si>
    <t>v tom</t>
  </si>
  <si>
    <t>Institucionální (dříve decentralizované) plány - od r. 2022 - PPSŘ</t>
  </si>
  <si>
    <t>Program podpory rozvoje oblasti (PPRO)</t>
  </si>
  <si>
    <t>PPRO - Příprava implementace reformy DS, Strategie řízení LZ</t>
  </si>
  <si>
    <t>Celkem rozvoj vysokých škol</t>
  </si>
  <si>
    <t>Rozpočtový okruh IV, Mezinárodní spolupráce a ostatní</t>
  </si>
  <si>
    <t>Ukazatel D - mezinárodní spolupráce</t>
  </si>
  <si>
    <t>CEEPUS</t>
  </si>
  <si>
    <t>Podpora mezinárodní spolupráce</t>
  </si>
  <si>
    <t>Ukazatel F - Fond vzdělávací politiky</t>
  </si>
  <si>
    <t>V tom:</t>
  </si>
  <si>
    <t>Systémová podpora VŠ</t>
  </si>
  <si>
    <t>Studium studentů se specifickými potřebami</t>
  </si>
  <si>
    <t>Univerzita třetího věku (U3V)</t>
  </si>
  <si>
    <t>Soukromé VŠ</t>
  </si>
  <si>
    <t>Univerzita obrany</t>
  </si>
  <si>
    <t>Podpora ukrajinských studentů</t>
  </si>
  <si>
    <t>Podpora - růst cen energií</t>
  </si>
  <si>
    <t>Kofinancování NPO</t>
  </si>
  <si>
    <t>další</t>
  </si>
  <si>
    <t>Fond umělecké činnosti (FUČ)</t>
  </si>
  <si>
    <t>Rezerva na navýš. RO I dle čl. 14 odst. 3 Pravidel pro rok 2020</t>
  </si>
  <si>
    <t>Celkem Mezinárodní spolupráce a ostatní</t>
  </si>
  <si>
    <t>Celkem příspěvek + dotace</t>
  </si>
  <si>
    <t>Výdaje na EDS/SMVS (sekce I)</t>
  </si>
  <si>
    <t>Výdaje na mezinárodní spolupráci (sekce IV)</t>
  </si>
  <si>
    <t>Výdaje na činnost VŠ</t>
  </si>
  <si>
    <t>Ukazatel rozpočtu VŠ (zák. o státním rozpočtu)</t>
  </si>
  <si>
    <t>Členění rozpisu rozpočtu (vč. výdajů na EDS/SMVS a výdajů na mezinárodní spolupráci) z pohledu struktury výdajů státní pokladny</t>
  </si>
  <si>
    <t>Příspěvek celkem</t>
  </si>
  <si>
    <t>Dotace celkem</t>
  </si>
  <si>
    <t>Bude upřesněno v průběhu roku podle povahy schválených výdajů ukazatele F</t>
  </si>
  <si>
    <t xml:space="preserve">1*) </t>
  </si>
  <si>
    <t>V některých ukazatelích může být poskytnut příspěvek nebo dotace v závislosti na účelu, na který se poskytuje.</t>
  </si>
  <si>
    <t xml:space="preserve">2*) </t>
  </si>
  <si>
    <t>Vychází z výše minimální mzdy od roku 2024</t>
  </si>
  <si>
    <t>Seznam</t>
  </si>
  <si>
    <t>Rozpočtový okruh I, institucionální část rozpočtu - celkový výpočet na rok 2024</t>
  </si>
  <si>
    <t>vč. krácení dle čl. 10 odst. 7 Pravidel</t>
  </si>
  <si>
    <t>částka vyčleněná na RO I</t>
  </si>
  <si>
    <t>Kč</t>
  </si>
  <si>
    <t xml:space="preserve">     v tom ukazatel A - fixní část</t>
  </si>
  <si>
    <t>Podíl na RO I</t>
  </si>
  <si>
    <t>Podíl na A + K</t>
  </si>
  <si>
    <t xml:space="preserve">     v tom ukazatel K - výkonová část </t>
  </si>
  <si>
    <t xml:space="preserve">     v tom ukazatel P - společenské priority</t>
  </si>
  <si>
    <t xml:space="preserve">                 v tom lékařské fakulty</t>
  </si>
  <si>
    <t xml:space="preserve">                 v tom pedagogické fakulty</t>
  </si>
  <si>
    <t xml:space="preserve">                 v tom učitelské SP</t>
  </si>
  <si>
    <t xml:space="preserve">                 v tom učitelské SP - deficitní aprobace</t>
  </si>
  <si>
    <t xml:space="preserve">                 v tom dlouhodobá podpora VETUNI</t>
  </si>
  <si>
    <t xml:space="preserve">                 v tom ekonomická knihovna CIKS</t>
  </si>
  <si>
    <t>Kód VVŠ</t>
  </si>
  <si>
    <t>Název VVŠ</t>
  </si>
  <si>
    <t>RO I celkem</t>
  </si>
  <si>
    <t>Podíl v %</t>
  </si>
  <si>
    <t>Částka</t>
  </si>
  <si>
    <t>Krácení finančních prostředků</t>
  </si>
  <si>
    <t>Částka po krácení</t>
  </si>
  <si>
    <t>Lékařské fakulty</t>
  </si>
  <si>
    <t>Pedagogické fakulty</t>
  </si>
  <si>
    <t>SP přípravující budoucí ped. pracovníky</t>
  </si>
  <si>
    <t>SP připravující budoucí pedag. prac. na nepedagogických fakultách v deficitních aprobacích</t>
  </si>
  <si>
    <t>VETUNI</t>
  </si>
  <si>
    <t>Ekonomická knihovna VŠE</t>
  </si>
  <si>
    <t>Univerzita Karlova</t>
  </si>
  <si>
    <t>Jihočeská univerzita v Českých Budějovicích</t>
  </si>
  <si>
    <t>Univerzita Jana Evangelisty Purkyně v Ústí nad Labem</t>
  </si>
  <si>
    <t>Masarykova univerzita</t>
  </si>
  <si>
    <t>Univerzita Palackého v Olomouci</t>
  </si>
  <si>
    <t>Veterinární univerzita Brno</t>
  </si>
  <si>
    <t>Ostravská univerzita</t>
  </si>
  <si>
    <t>Univerzita Hradec Králové</t>
  </si>
  <si>
    <t>Slezská univerzita v Opavě</t>
  </si>
  <si>
    <t>České vysoké učení technické v Praze</t>
  </si>
  <si>
    <t>Vysoká škola chemicko-technologická v Praze</t>
  </si>
  <si>
    <t>Západočeská univerzita v Plzni</t>
  </si>
  <si>
    <t>Technická univerzita v Liberci</t>
  </si>
  <si>
    <t>Univerzita Pardubice</t>
  </si>
  <si>
    <t>Vysoké učení technické v Brně</t>
  </si>
  <si>
    <t>Vysoká škola báňská - Technická univerzita Ostrava</t>
  </si>
  <si>
    <t>Univerzita Tomáše Bati ve Zlíně</t>
  </si>
  <si>
    <t>Vysoká škola ekonomická v Praze</t>
  </si>
  <si>
    <t>Česká zemědělská univerzita v Praze</t>
  </si>
  <si>
    <t>Mendelova univerzita v Brně</t>
  </si>
  <si>
    <t>Akademie múzických umění v Praze</t>
  </si>
  <si>
    <t>Akademie výtvarných umění v Praze</t>
  </si>
  <si>
    <t>Vysoká škola uměleckoprůmyslová v Praze</t>
  </si>
  <si>
    <t>Janáčkova akademie múzických umění</t>
  </si>
  <si>
    <t>Vysoká škola polytechnická Jihlava</t>
  </si>
  <si>
    <t>Vysoká škola technická a ekonomická v Českých Budějovicích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</si>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</sst>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8" formatCode="#,##0.00\ &quot;Kč&quot;;[Red]\-#,##0.00\ &quot;Kč&quot;"/>
    <numFmt numFmtId="164" formatCode="0.0%"/>
    <numFmt numFmtId="165" formatCode="#,##0\ &quot;Kč&quot;"/>
    <numFmt numFmtId="166" formatCode="#,##0.00\ &quot;Kč&quot;"/>
    <numFmt numFmtId="167" formatCode="0.0"/>
    <numFmt numFmtId="168" formatCode="0.000%"/>
    <numFmt numFmtId="169" formatCode="#,##0.000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Times New Roman CE"/>
      <charset val="238"/>
    </font>
    <font>
      <b/>
      <sz val="2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vertAlign val="superscript"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color rgb="FF808080"/>
      <name val="Arial"/>
      <family val="2"/>
      <charset val="238"/>
    </font>
    <font>
      <i/>
      <sz val="11"/>
      <color indexed="23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808080"/>
      <name val="Arial"/>
      <family val="2"/>
      <charset val="238"/>
    </font>
    <font>
      <b/>
      <i/>
      <sz val="12"/>
      <color rgb="FF80808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4"/>
      <name val="Arial"/>
      <family val="2"/>
      <charset val="238"/>
    </font>
    <font>
      <b/>
      <sz val="22"/>
      <name val="Calibri"/>
      <family val="2"/>
      <charset val="238"/>
      <scheme val="minor"/>
    </font>
    <font>
      <sz val="13.5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theme="9" tint="-0.499984740745262"/>
      </right>
      <top style="medium">
        <color indexed="64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theme="9" tint="-0.499984740745262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9" tint="-0.499984740745262"/>
      </right>
      <top/>
      <bottom style="medium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indexed="64"/>
      </bottom>
      <diagonal/>
    </border>
    <border>
      <left style="medium">
        <color theme="9" tint="-0.499984740745262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theme="1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 style="thin">
        <color indexed="64"/>
      </bottom>
      <diagonal/>
    </border>
    <border>
      <left style="medium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9" fillId="0" borderId="0"/>
    <xf numFmtId="0" fontId="2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33">
    <xf numFmtId="0" fontId="0" fillId="0" borderId="0" xfId="0"/>
    <xf numFmtId="0" fontId="5" fillId="2" borderId="0" xfId="3" applyFont="1" applyFill="1" applyAlignment="1">
      <alignment horizontal="left" vertical="center"/>
    </xf>
    <xf numFmtId="0" fontId="5" fillId="2" borderId="0" xfId="3" applyFont="1" applyFill="1" applyAlignment="1">
      <alignment vertical="center"/>
    </xf>
    <xf numFmtId="0" fontId="6" fillId="2" borderId="0" xfId="3" applyFont="1" applyFill="1" applyAlignment="1">
      <alignment vertical="center"/>
    </xf>
    <xf numFmtId="164" fontId="6" fillId="2" borderId="0" xfId="3" applyNumberFormat="1" applyFont="1" applyFill="1" applyAlignment="1">
      <alignment horizontal="right" vertical="center"/>
    </xf>
    <xf numFmtId="164" fontId="6" fillId="2" borderId="0" xfId="3" applyNumberFormat="1" applyFont="1" applyFill="1" applyAlignment="1">
      <alignment vertical="center"/>
    </xf>
    <xf numFmtId="0" fontId="6" fillId="2" borderId="0" xfId="3" applyFont="1" applyFill="1" applyAlignment="1">
      <alignment horizontal="right" vertical="center"/>
    </xf>
    <xf numFmtId="0" fontId="0" fillId="2" borderId="0" xfId="0" applyFill="1"/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top"/>
    </xf>
    <xf numFmtId="0" fontId="8" fillId="2" borderId="0" xfId="3" applyFont="1" applyFill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3" fontId="5" fillId="2" borderId="11" xfId="3" applyNumberFormat="1" applyFont="1" applyFill="1" applyBorder="1" applyAlignment="1">
      <alignment horizontal="center" vertical="center" wrapText="1"/>
    </xf>
    <xf numFmtId="3" fontId="5" fillId="2" borderId="12" xfId="3" applyNumberFormat="1" applyFont="1" applyFill="1" applyBorder="1" applyAlignment="1">
      <alignment horizontal="center" vertical="center" wrapText="1"/>
    </xf>
    <xf numFmtId="3" fontId="5" fillId="0" borderId="11" xfId="3" applyNumberFormat="1" applyFont="1" applyBorder="1" applyAlignment="1">
      <alignment horizontal="center" vertical="center"/>
    </xf>
    <xf numFmtId="3" fontId="5" fillId="3" borderId="13" xfId="3" applyNumberFormat="1" applyFont="1" applyFill="1" applyBorder="1" applyAlignment="1">
      <alignment horizontal="center" vertical="center"/>
    </xf>
    <xf numFmtId="10" fontId="6" fillId="2" borderId="0" xfId="3" applyNumberFormat="1" applyFont="1" applyFill="1" applyAlignment="1">
      <alignment horizontal="center" vertical="center"/>
    </xf>
    <xf numFmtId="6" fontId="5" fillId="2" borderId="15" xfId="3" applyNumberFormat="1" applyFont="1" applyFill="1" applyBorder="1" applyAlignment="1">
      <alignment horizontal="center" vertical="center"/>
    </xf>
    <xf numFmtId="165" fontId="5" fillId="3" borderId="12" xfId="3" applyNumberFormat="1" applyFont="1" applyFill="1" applyBorder="1" applyAlignment="1">
      <alignment horizontal="center" vertical="center"/>
    </xf>
    <xf numFmtId="10" fontId="6" fillId="2" borderId="13" xfId="3" applyNumberFormat="1" applyFont="1" applyFill="1" applyBorder="1" applyAlignment="1">
      <alignment horizontal="center" vertical="center"/>
    </xf>
    <xf numFmtId="3" fontId="5" fillId="2" borderId="19" xfId="3" applyNumberFormat="1" applyFont="1" applyFill="1" applyBorder="1" applyAlignment="1">
      <alignment horizontal="center" vertical="center" wrapText="1"/>
    </xf>
    <xf numFmtId="3" fontId="5" fillId="0" borderId="20" xfId="3" applyNumberFormat="1" applyFont="1" applyBorder="1" applyAlignment="1">
      <alignment horizontal="center" vertical="center"/>
    </xf>
    <xf numFmtId="3" fontId="5" fillId="3" borderId="21" xfId="3" applyNumberFormat="1" applyFont="1" applyFill="1" applyBorder="1" applyAlignment="1">
      <alignment horizontal="center" vertical="center"/>
    </xf>
    <xf numFmtId="165" fontId="5" fillId="3" borderId="23" xfId="3" applyNumberFormat="1" applyFont="1" applyFill="1" applyBorder="1" applyAlignment="1">
      <alignment horizontal="center" vertical="center"/>
    </xf>
    <xf numFmtId="10" fontId="6" fillId="2" borderId="24" xfId="3" applyNumberFormat="1" applyFont="1" applyFill="1" applyBorder="1" applyAlignment="1">
      <alignment horizontal="center" vertical="center"/>
    </xf>
    <xf numFmtId="3" fontId="5" fillId="2" borderId="26" xfId="3" applyNumberFormat="1" applyFont="1" applyFill="1" applyBorder="1" applyAlignment="1">
      <alignment horizontal="center" vertical="center" wrapText="1"/>
    </xf>
    <xf numFmtId="3" fontId="5" fillId="2" borderId="27" xfId="3" applyNumberFormat="1" applyFont="1" applyFill="1" applyBorder="1" applyAlignment="1">
      <alignment horizontal="center" vertical="center" wrapText="1"/>
    </xf>
    <xf numFmtId="3" fontId="5" fillId="0" borderId="26" xfId="3" applyNumberFormat="1" applyFont="1" applyBorder="1" applyAlignment="1">
      <alignment horizontal="center" vertical="center"/>
    </xf>
    <xf numFmtId="3" fontId="5" fillId="3" borderId="28" xfId="3" applyNumberFormat="1" applyFont="1" applyFill="1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10" fontId="0" fillId="2" borderId="0" xfId="1" applyNumberFormat="1" applyFont="1" applyFill="1"/>
    <xf numFmtId="0" fontId="6" fillId="2" borderId="0" xfId="3" applyFont="1" applyFill="1" applyAlignment="1">
      <alignment horizontal="center" vertical="center"/>
    </xf>
    <xf numFmtId="8" fontId="5" fillId="2" borderId="26" xfId="3" applyNumberFormat="1" applyFont="1" applyFill="1" applyBorder="1" applyAlignment="1">
      <alignment horizontal="center" vertical="center"/>
    </xf>
    <xf numFmtId="166" fontId="5" fillId="3" borderId="27" xfId="3" applyNumberFormat="1" applyFont="1" applyFill="1" applyBorder="1" applyAlignment="1">
      <alignment horizontal="center" vertical="center"/>
    </xf>
    <xf numFmtId="10" fontId="6" fillId="2" borderId="28" xfId="3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horizontal="left" vertical="center" wrapText="1"/>
    </xf>
    <xf numFmtId="1" fontId="5" fillId="0" borderId="1" xfId="3" applyNumberFormat="1" applyFont="1" applyBorder="1" applyAlignment="1">
      <alignment horizontal="center" vertical="center"/>
    </xf>
    <xf numFmtId="1" fontId="5" fillId="0" borderId="2" xfId="3" applyNumberFormat="1" applyFont="1" applyBorder="1" applyAlignment="1">
      <alignment horizontal="center" vertical="center"/>
    </xf>
    <xf numFmtId="1" fontId="5" fillId="0" borderId="50" xfId="3" applyNumberFormat="1" applyFont="1" applyBorder="1" applyAlignment="1">
      <alignment horizontal="center" vertical="center"/>
    </xf>
    <xf numFmtId="1" fontId="12" fillId="0" borderId="49" xfId="3" applyNumberFormat="1" applyFont="1" applyBorder="1" applyAlignment="1">
      <alignment horizontal="center" vertical="center"/>
    </xf>
    <xf numFmtId="1" fontId="12" fillId="0" borderId="57" xfId="3" applyNumberFormat="1" applyFont="1" applyBorder="1" applyAlignment="1">
      <alignment horizontal="center" vertical="center"/>
    </xf>
    <xf numFmtId="1" fontId="14" fillId="4" borderId="52" xfId="3" applyNumberFormat="1" applyFont="1" applyFill="1" applyBorder="1" applyAlignment="1">
      <alignment horizontal="center" vertical="center"/>
    </xf>
    <xf numFmtId="1" fontId="12" fillId="0" borderId="54" xfId="3" applyNumberFormat="1" applyFont="1" applyBorder="1" applyAlignment="1">
      <alignment horizontal="center" vertical="center"/>
    </xf>
    <xf numFmtId="1" fontId="14" fillId="3" borderId="55" xfId="3" applyNumberFormat="1" applyFont="1" applyFill="1" applyBorder="1" applyAlignment="1">
      <alignment horizontal="center" vertical="center"/>
    </xf>
    <xf numFmtId="0" fontId="11" fillId="2" borderId="39" xfId="3" applyFont="1" applyFill="1" applyBorder="1" applyAlignment="1">
      <alignment vertical="center"/>
    </xf>
    <xf numFmtId="0" fontId="11" fillId="2" borderId="0" xfId="3" applyFont="1" applyFill="1" applyAlignment="1">
      <alignment vertical="center"/>
    </xf>
    <xf numFmtId="0" fontId="15" fillId="2" borderId="0" xfId="3" applyFont="1" applyFill="1" applyAlignment="1">
      <alignment vertical="center"/>
    </xf>
    <xf numFmtId="3" fontId="11" fillId="2" borderId="0" xfId="3" applyNumberFormat="1" applyFont="1" applyFill="1" applyAlignment="1">
      <alignment horizontal="center" vertical="center"/>
    </xf>
    <xf numFmtId="10" fontId="16" fillId="2" borderId="0" xfId="3" applyNumberFormat="1" applyFont="1" applyFill="1" applyAlignment="1">
      <alignment horizontal="center" vertical="center"/>
    </xf>
    <xf numFmtId="0" fontId="16" fillId="2" borderId="0" xfId="3" applyFont="1" applyFill="1" applyAlignment="1">
      <alignment vertical="center"/>
    </xf>
    <xf numFmtId="3" fontId="17" fillId="4" borderId="43" xfId="3" applyNumberFormat="1" applyFont="1" applyFill="1" applyBorder="1" applyAlignment="1">
      <alignment horizontal="center" vertical="center"/>
    </xf>
    <xf numFmtId="0" fontId="16" fillId="2" borderId="58" xfId="3" applyFont="1" applyFill="1" applyBorder="1" applyAlignment="1">
      <alignment vertical="center"/>
    </xf>
    <xf numFmtId="3" fontId="17" fillId="3" borderId="46" xfId="3" applyNumberFormat="1" applyFont="1" applyFill="1" applyBorder="1" applyAlignment="1">
      <alignment horizontal="center" vertical="center"/>
    </xf>
    <xf numFmtId="0" fontId="18" fillId="2" borderId="0" xfId="3" applyFont="1" applyFill="1" applyAlignment="1">
      <alignment vertical="center"/>
    </xf>
    <xf numFmtId="3" fontId="19" fillId="4" borderId="43" xfId="3" applyNumberFormat="1" applyFont="1" applyFill="1" applyBorder="1" applyAlignment="1">
      <alignment horizontal="center" vertical="center"/>
    </xf>
    <xf numFmtId="3" fontId="19" fillId="3" borderId="46" xfId="3" applyNumberFormat="1" applyFont="1" applyFill="1" applyBorder="1" applyAlignment="1">
      <alignment horizontal="center" vertical="center"/>
    </xf>
    <xf numFmtId="0" fontId="11" fillId="2" borderId="14" xfId="3" applyFont="1" applyFill="1" applyBorder="1" applyAlignment="1">
      <alignment vertical="center"/>
    </xf>
    <xf numFmtId="0" fontId="11" fillId="2" borderId="11" xfId="3" applyFont="1" applyFill="1" applyBorder="1" applyAlignment="1">
      <alignment vertical="center"/>
    </xf>
    <xf numFmtId="3" fontId="6" fillId="2" borderId="6" xfId="3" applyNumberFormat="1" applyFont="1" applyFill="1" applyBorder="1" applyAlignment="1">
      <alignment vertical="center"/>
    </xf>
    <xf numFmtId="164" fontId="16" fillId="2" borderId="32" xfId="3" applyNumberFormat="1" applyFont="1" applyFill="1" applyBorder="1" applyAlignment="1">
      <alignment vertical="center"/>
    </xf>
    <xf numFmtId="164" fontId="16" fillId="2" borderId="29" xfId="3" applyNumberFormat="1" applyFont="1" applyFill="1" applyBorder="1" applyAlignment="1">
      <alignment vertical="center"/>
    </xf>
    <xf numFmtId="3" fontId="20" fillId="4" borderId="59" xfId="3" applyNumberFormat="1" applyFont="1" applyFill="1" applyBorder="1" applyAlignment="1">
      <alignment vertical="center"/>
    </xf>
    <xf numFmtId="164" fontId="16" fillId="2" borderId="7" xfId="3" applyNumberFormat="1" applyFont="1" applyFill="1" applyBorder="1" applyAlignment="1">
      <alignment vertical="center"/>
    </xf>
    <xf numFmtId="3" fontId="20" fillId="3" borderId="60" xfId="3" applyNumberFormat="1" applyFont="1" applyFill="1" applyBorder="1" applyAlignment="1">
      <alignment vertical="center"/>
    </xf>
    <xf numFmtId="3" fontId="0" fillId="0" borderId="0" xfId="0" applyNumberFormat="1"/>
    <xf numFmtId="10" fontId="0" fillId="0" borderId="0" xfId="1" applyNumberFormat="1" applyFont="1"/>
    <xf numFmtId="0" fontId="11" fillId="2" borderId="61" xfId="3" applyFont="1" applyFill="1" applyBorder="1" applyAlignment="1">
      <alignment vertical="center"/>
    </xf>
    <xf numFmtId="0" fontId="11" fillId="2" borderId="62" xfId="3" applyFont="1" applyFill="1" applyBorder="1" applyAlignment="1">
      <alignment vertical="center" wrapText="1"/>
    </xf>
    <xf numFmtId="3" fontId="6" fillId="2" borderId="62" xfId="3" applyNumberFormat="1" applyFont="1" applyFill="1" applyBorder="1" applyAlignment="1">
      <alignment vertical="center"/>
    </xf>
    <xf numFmtId="164" fontId="16" fillId="2" borderId="65" xfId="3" applyNumberFormat="1" applyFont="1" applyFill="1" applyBorder="1" applyAlignment="1">
      <alignment vertical="center"/>
    </xf>
    <xf numFmtId="164" fontId="16" fillId="2" borderId="63" xfId="3" applyNumberFormat="1" applyFont="1" applyFill="1" applyBorder="1" applyAlignment="1">
      <alignment horizontal="right" vertical="center"/>
    </xf>
    <xf numFmtId="3" fontId="20" fillId="4" borderId="66" xfId="3" applyNumberFormat="1" applyFont="1" applyFill="1" applyBorder="1" applyAlignment="1">
      <alignment vertical="center"/>
    </xf>
    <xf numFmtId="164" fontId="16" fillId="2" borderId="67" xfId="3" applyNumberFormat="1" applyFont="1" applyFill="1" applyBorder="1" applyAlignment="1">
      <alignment horizontal="right" vertical="center"/>
    </xf>
    <xf numFmtId="3" fontId="20" fillId="3" borderId="68" xfId="3" applyNumberFormat="1" applyFont="1" applyFill="1" applyBorder="1" applyAlignment="1">
      <alignment vertical="center"/>
    </xf>
    <xf numFmtId="0" fontId="11" fillId="2" borderId="25" xfId="3" applyFont="1" applyFill="1" applyBorder="1" applyAlignment="1">
      <alignment vertical="center"/>
    </xf>
    <xf numFmtId="0" fontId="11" fillId="2" borderId="26" xfId="3" applyFont="1" applyFill="1" applyBorder="1" applyAlignment="1">
      <alignment vertical="center" wrapText="1"/>
    </xf>
    <xf numFmtId="0" fontId="6" fillId="0" borderId="27" xfId="3" applyFont="1" applyBorder="1" applyAlignment="1">
      <alignment horizontal="left" vertical="center"/>
    </xf>
    <xf numFmtId="0" fontId="6" fillId="0" borderId="69" xfId="3" applyFont="1" applyBorder="1" applyAlignment="1">
      <alignment horizontal="left" vertical="center"/>
    </xf>
    <xf numFmtId="3" fontId="6" fillId="2" borderId="26" xfId="3" applyNumberFormat="1" applyFont="1" applyFill="1" applyBorder="1" applyAlignment="1">
      <alignment vertical="center"/>
    </xf>
    <xf numFmtId="164" fontId="16" fillId="2" borderId="70" xfId="3" applyNumberFormat="1" applyFont="1" applyFill="1" applyBorder="1" applyAlignment="1">
      <alignment vertical="center"/>
    </xf>
    <xf numFmtId="164" fontId="16" fillId="2" borderId="27" xfId="3" applyNumberFormat="1" applyFont="1" applyFill="1" applyBorder="1" applyAlignment="1">
      <alignment horizontal="right" vertical="center"/>
    </xf>
    <xf numFmtId="3" fontId="20" fillId="4" borderId="71" xfId="3" applyNumberFormat="1" applyFont="1" applyFill="1" applyBorder="1" applyAlignment="1">
      <alignment vertical="center"/>
    </xf>
    <xf numFmtId="164" fontId="16" fillId="2" borderId="28" xfId="3" applyNumberFormat="1" applyFont="1" applyFill="1" applyBorder="1" applyAlignment="1">
      <alignment horizontal="right" vertical="center"/>
    </xf>
    <xf numFmtId="3" fontId="20" fillId="3" borderId="72" xfId="3" applyNumberFormat="1" applyFont="1" applyFill="1" applyBorder="1" applyAlignment="1">
      <alignment vertical="center"/>
    </xf>
    <xf numFmtId="0" fontId="21" fillId="2" borderId="73" xfId="3" applyFont="1" applyFill="1" applyBorder="1" applyAlignment="1">
      <alignment vertical="center"/>
    </xf>
    <xf numFmtId="0" fontId="21" fillId="2" borderId="50" xfId="3" applyFont="1" applyFill="1" applyBorder="1" applyAlignment="1">
      <alignment vertical="center" wrapText="1"/>
    </xf>
    <xf numFmtId="3" fontId="18" fillId="2" borderId="50" xfId="3" applyNumberFormat="1" applyFont="1" applyFill="1" applyBorder="1" applyAlignment="1">
      <alignment horizontal="right" vertical="center"/>
    </xf>
    <xf numFmtId="164" fontId="22" fillId="2" borderId="49" xfId="3" applyNumberFormat="1" applyFont="1" applyFill="1" applyBorder="1" applyAlignment="1">
      <alignment horizontal="right" vertical="center"/>
    </xf>
    <xf numFmtId="164" fontId="23" fillId="2" borderId="57" xfId="3" applyNumberFormat="1" applyFont="1" applyFill="1" applyBorder="1" applyAlignment="1">
      <alignment horizontal="right" vertical="center"/>
    </xf>
    <xf numFmtId="3" fontId="24" fillId="4" borderId="52" xfId="3" applyNumberFormat="1" applyFont="1" applyFill="1" applyBorder="1" applyAlignment="1">
      <alignment horizontal="right" vertical="center"/>
    </xf>
    <xf numFmtId="164" fontId="23" fillId="2" borderId="54" xfId="3" applyNumberFormat="1" applyFont="1" applyFill="1" applyBorder="1" applyAlignment="1">
      <alignment horizontal="right" vertical="center"/>
    </xf>
    <xf numFmtId="3" fontId="24" fillId="3" borderId="55" xfId="3" applyNumberFormat="1" applyFont="1" applyFill="1" applyBorder="1" applyAlignment="1">
      <alignment horizontal="right" vertical="center"/>
    </xf>
    <xf numFmtId="3" fontId="11" fillId="2" borderId="0" xfId="3" applyNumberFormat="1" applyFont="1" applyFill="1" applyAlignment="1">
      <alignment horizontal="right" vertical="center"/>
    </xf>
    <xf numFmtId="0" fontId="16" fillId="2" borderId="0" xfId="5" applyFont="1" applyFill="1" applyAlignment="1">
      <alignment horizontal="right"/>
    </xf>
    <xf numFmtId="167" fontId="16" fillId="2" borderId="0" xfId="3" applyNumberFormat="1" applyFont="1" applyFill="1" applyAlignment="1">
      <alignment horizontal="right" vertical="center"/>
    </xf>
    <xf numFmtId="3" fontId="17" fillId="4" borderId="43" xfId="3" applyNumberFormat="1" applyFont="1" applyFill="1" applyBorder="1" applyAlignment="1">
      <alignment horizontal="right" vertical="center"/>
    </xf>
    <xf numFmtId="167" fontId="16" fillId="2" borderId="58" xfId="3" applyNumberFormat="1" applyFont="1" applyFill="1" applyBorder="1" applyAlignment="1">
      <alignment horizontal="right" vertical="center"/>
    </xf>
    <xf numFmtId="3" fontId="17" fillId="3" borderId="46" xfId="3" applyNumberFormat="1" applyFont="1" applyFill="1" applyBorder="1" applyAlignment="1">
      <alignment horizontal="right" vertical="center"/>
    </xf>
    <xf numFmtId="164" fontId="16" fillId="2" borderId="0" xfId="3" applyNumberFormat="1" applyFont="1" applyFill="1" applyAlignment="1">
      <alignment horizontal="right" vertical="center"/>
    </xf>
    <xf numFmtId="164" fontId="16" fillId="2" borderId="58" xfId="3" applyNumberFormat="1" applyFont="1" applyFill="1" applyBorder="1" applyAlignment="1">
      <alignment horizontal="right" vertical="center"/>
    </xf>
    <xf numFmtId="3" fontId="6" fillId="2" borderId="11" xfId="3" applyNumberFormat="1" applyFont="1" applyFill="1" applyBorder="1" applyAlignment="1">
      <alignment horizontal="right" vertical="center"/>
    </xf>
    <xf numFmtId="164" fontId="16" fillId="2" borderId="10" xfId="3" applyNumberFormat="1" applyFont="1" applyFill="1" applyBorder="1" applyAlignment="1">
      <alignment horizontal="right" vertical="center"/>
    </xf>
    <xf numFmtId="164" fontId="16" fillId="2" borderId="12" xfId="3" applyNumberFormat="1" applyFont="1" applyFill="1" applyBorder="1" applyAlignment="1">
      <alignment horizontal="right" vertical="center"/>
    </xf>
    <xf numFmtId="3" fontId="20" fillId="4" borderId="59" xfId="3" applyNumberFormat="1" applyFont="1" applyFill="1" applyBorder="1" applyAlignment="1">
      <alignment horizontal="right" vertical="center"/>
    </xf>
    <xf numFmtId="164" fontId="16" fillId="2" borderId="74" xfId="3" applyNumberFormat="1" applyFont="1" applyFill="1" applyBorder="1" applyAlignment="1">
      <alignment horizontal="right" vertical="center"/>
    </xf>
    <xf numFmtId="3" fontId="20" fillId="3" borderId="60" xfId="3" applyNumberFormat="1" applyFont="1" applyFill="1" applyBorder="1" applyAlignment="1">
      <alignment horizontal="right" vertical="center"/>
    </xf>
    <xf numFmtId="0" fontId="11" fillId="2" borderId="22" xfId="3" applyFont="1" applyFill="1" applyBorder="1" applyAlignment="1">
      <alignment vertical="center"/>
    </xf>
    <xf numFmtId="0" fontId="11" fillId="2" borderId="15" xfId="3" applyFont="1" applyFill="1" applyBorder="1" applyAlignment="1">
      <alignment vertical="center"/>
    </xf>
    <xf numFmtId="3" fontId="6" fillId="2" borderId="15" xfId="3" applyNumberFormat="1" applyFont="1" applyFill="1" applyBorder="1" applyAlignment="1">
      <alignment horizontal="right" vertical="center"/>
    </xf>
    <xf numFmtId="164" fontId="16" fillId="2" borderId="18" xfId="3" applyNumberFormat="1" applyFont="1" applyFill="1" applyBorder="1" applyAlignment="1">
      <alignment horizontal="right" vertical="center"/>
    </xf>
    <xf numFmtId="164" fontId="16" fillId="2" borderId="23" xfId="3" applyNumberFormat="1" applyFont="1" applyFill="1" applyBorder="1" applyAlignment="1">
      <alignment horizontal="right" vertical="center"/>
    </xf>
    <xf numFmtId="3" fontId="20" fillId="4" borderId="75" xfId="3" applyNumberFormat="1" applyFont="1" applyFill="1" applyBorder="1" applyAlignment="1">
      <alignment horizontal="right" vertical="center"/>
    </xf>
    <xf numFmtId="164" fontId="16" fillId="2" borderId="76" xfId="3" applyNumberFormat="1" applyFont="1" applyFill="1" applyBorder="1" applyAlignment="1">
      <alignment horizontal="right" vertical="center"/>
    </xf>
    <xf numFmtId="3" fontId="20" fillId="3" borderId="77" xfId="3" applyNumberFormat="1" applyFont="1" applyFill="1" applyBorder="1" applyAlignment="1">
      <alignment horizontal="right" vertical="center"/>
    </xf>
    <xf numFmtId="0" fontId="11" fillId="2" borderId="26" xfId="3" applyFont="1" applyFill="1" applyBorder="1" applyAlignment="1">
      <alignment vertical="center"/>
    </xf>
    <xf numFmtId="3" fontId="6" fillId="2" borderId="26" xfId="3" applyNumberFormat="1" applyFont="1" applyFill="1" applyBorder="1" applyAlignment="1">
      <alignment horizontal="right" vertical="center"/>
    </xf>
    <xf numFmtId="164" fontId="16" fillId="2" borderId="70" xfId="3" applyNumberFormat="1" applyFont="1" applyFill="1" applyBorder="1" applyAlignment="1">
      <alignment horizontal="right" vertical="center"/>
    </xf>
    <xf numFmtId="3" fontId="20" fillId="4" borderId="71" xfId="3" applyNumberFormat="1" applyFont="1" applyFill="1" applyBorder="1" applyAlignment="1">
      <alignment horizontal="right" vertical="center"/>
    </xf>
    <xf numFmtId="164" fontId="16" fillId="2" borderId="78" xfId="3" applyNumberFormat="1" applyFont="1" applyFill="1" applyBorder="1" applyAlignment="1">
      <alignment horizontal="right" vertical="center"/>
    </xf>
    <xf numFmtId="3" fontId="20" fillId="3" borderId="72" xfId="3" applyNumberFormat="1" applyFont="1" applyFill="1" applyBorder="1" applyAlignment="1">
      <alignment horizontal="right" vertical="center"/>
    </xf>
    <xf numFmtId="0" fontId="11" fillId="2" borderId="62" xfId="3" applyFont="1" applyFill="1" applyBorder="1" applyAlignment="1">
      <alignment vertical="center"/>
    </xf>
    <xf numFmtId="164" fontId="16" fillId="2" borderId="24" xfId="3" applyNumberFormat="1" applyFont="1" applyFill="1" applyBorder="1" applyAlignment="1">
      <alignment horizontal="right" vertical="center"/>
    </xf>
    <xf numFmtId="0" fontId="11" fillId="2" borderId="19" xfId="3" applyFont="1" applyFill="1" applyBorder="1" applyAlignment="1">
      <alignment vertical="center"/>
    </xf>
    <xf numFmtId="3" fontId="11" fillId="2" borderId="20" xfId="3" applyNumberFormat="1" applyFont="1" applyFill="1" applyBorder="1" applyAlignment="1">
      <alignment horizontal="right" vertical="center"/>
    </xf>
    <xf numFmtId="3" fontId="19" fillId="4" borderId="79" xfId="3" applyNumberFormat="1" applyFont="1" applyFill="1" applyBorder="1" applyAlignment="1">
      <alignment horizontal="right" vertical="center"/>
    </xf>
    <xf numFmtId="3" fontId="19" fillId="3" borderId="80" xfId="3" applyNumberFormat="1" applyFont="1" applyFill="1" applyBorder="1" applyAlignment="1">
      <alignment horizontal="right" vertical="center"/>
    </xf>
    <xf numFmtId="0" fontId="11" fillId="2" borderId="41" xfId="3" applyFont="1" applyFill="1" applyBorder="1" applyAlignment="1">
      <alignment vertical="center"/>
    </xf>
    <xf numFmtId="0" fontId="11" fillId="2" borderId="23" xfId="3" applyFont="1" applyFill="1" applyBorder="1" applyAlignment="1">
      <alignment vertical="center"/>
    </xf>
    <xf numFmtId="0" fontId="11" fillId="2" borderId="17" xfId="3" applyFont="1" applyFill="1" applyBorder="1" applyAlignment="1">
      <alignment vertical="center"/>
    </xf>
    <xf numFmtId="0" fontId="11" fillId="2" borderId="18" xfId="3" applyFont="1" applyFill="1" applyBorder="1" applyAlignment="1">
      <alignment vertical="center"/>
    </xf>
    <xf numFmtId="3" fontId="11" fillId="2" borderId="17" xfId="3" applyNumberFormat="1" applyFont="1" applyFill="1" applyBorder="1" applyAlignment="1">
      <alignment horizontal="right" vertical="center"/>
    </xf>
    <xf numFmtId="3" fontId="11" fillId="2" borderId="15" xfId="3" applyNumberFormat="1" applyFont="1" applyFill="1" applyBorder="1" applyAlignment="1">
      <alignment horizontal="right" vertical="center"/>
    </xf>
    <xf numFmtId="3" fontId="19" fillId="4" borderId="75" xfId="3" applyNumberFormat="1" applyFont="1" applyFill="1" applyBorder="1" applyAlignment="1">
      <alignment horizontal="right" vertical="center"/>
    </xf>
    <xf numFmtId="3" fontId="19" fillId="3" borderId="77" xfId="3" applyNumberFormat="1" applyFont="1" applyFill="1" applyBorder="1" applyAlignment="1">
      <alignment horizontal="right" vertical="center"/>
    </xf>
    <xf numFmtId="0" fontId="11" fillId="2" borderId="20" xfId="3" applyFont="1" applyFill="1" applyBorder="1" applyAlignment="1">
      <alignment vertical="center"/>
    </xf>
    <xf numFmtId="0" fontId="11" fillId="2" borderId="81" xfId="3" applyFont="1" applyFill="1" applyBorder="1" applyAlignment="1">
      <alignment vertical="center"/>
    </xf>
    <xf numFmtId="0" fontId="11" fillId="2" borderId="82" xfId="3" applyFont="1" applyFill="1" applyBorder="1" applyAlignment="1">
      <alignment vertical="center"/>
    </xf>
    <xf numFmtId="0" fontId="11" fillId="2" borderId="1" xfId="3" applyFont="1" applyFill="1" applyBorder="1" applyAlignment="1">
      <alignment vertical="center"/>
    </xf>
    <xf numFmtId="0" fontId="11" fillId="2" borderId="3" xfId="3" applyFont="1" applyFill="1" applyBorder="1" applyAlignment="1">
      <alignment vertical="center"/>
    </xf>
    <xf numFmtId="0" fontId="6" fillId="2" borderId="3" xfId="3" applyFont="1" applyFill="1" applyBorder="1" applyAlignment="1">
      <alignment vertical="center"/>
    </xf>
    <xf numFmtId="0" fontId="6" fillId="2" borderId="56" xfId="3" applyFont="1" applyFill="1" applyBorder="1" applyAlignment="1">
      <alignment vertical="center"/>
    </xf>
    <xf numFmtId="3" fontId="6" fillId="2" borderId="2" xfId="3" applyNumberFormat="1" applyFont="1" applyFill="1" applyBorder="1" applyAlignment="1">
      <alignment horizontal="right" vertical="center"/>
    </xf>
    <xf numFmtId="164" fontId="16" fillId="2" borderId="83" xfId="3" applyNumberFormat="1" applyFont="1" applyFill="1" applyBorder="1" applyAlignment="1">
      <alignment horizontal="right" vertical="center"/>
    </xf>
    <xf numFmtId="164" fontId="16" fillId="2" borderId="3" xfId="3" applyNumberFormat="1" applyFont="1" applyFill="1" applyBorder="1" applyAlignment="1">
      <alignment horizontal="right" vertical="center"/>
    </xf>
    <xf numFmtId="3" fontId="20" fillId="4" borderId="84" xfId="3" applyNumberFormat="1" applyFont="1" applyFill="1" applyBorder="1" applyAlignment="1">
      <alignment horizontal="right" vertical="center"/>
    </xf>
    <xf numFmtId="164" fontId="16" fillId="2" borderId="4" xfId="3" applyNumberFormat="1" applyFont="1" applyFill="1" applyBorder="1" applyAlignment="1">
      <alignment horizontal="right" vertical="center"/>
    </xf>
    <xf numFmtId="3" fontId="20" fillId="3" borderId="85" xfId="3" applyNumberFormat="1" applyFont="1" applyFill="1" applyBorder="1" applyAlignment="1">
      <alignment horizontal="right" vertical="center"/>
    </xf>
    <xf numFmtId="0" fontId="11" fillId="0" borderId="22" xfId="3" applyFont="1" applyBorder="1" applyAlignment="1">
      <alignment vertical="center"/>
    </xf>
    <xf numFmtId="0" fontId="11" fillId="0" borderId="23" xfId="3" applyFont="1" applyBorder="1" applyAlignment="1">
      <alignment vertical="center"/>
    </xf>
    <xf numFmtId="3" fontId="6" fillId="2" borderId="17" xfId="3" applyNumberFormat="1" applyFont="1" applyFill="1" applyBorder="1" applyAlignment="1">
      <alignment horizontal="right" vertical="center"/>
    </xf>
    <xf numFmtId="0" fontId="11" fillId="0" borderId="37" xfId="3" applyFont="1" applyBorder="1" applyAlignment="1">
      <alignment vertical="center"/>
    </xf>
    <xf numFmtId="0" fontId="11" fillId="0" borderId="17" xfId="3" applyFont="1" applyBorder="1" applyAlignment="1">
      <alignment vertical="center"/>
    </xf>
    <xf numFmtId="0" fontId="11" fillId="0" borderId="18" xfId="3" applyFont="1" applyBorder="1" applyAlignment="1">
      <alignment vertical="center"/>
    </xf>
    <xf numFmtId="0" fontId="11" fillId="2" borderId="86" xfId="3" applyFont="1" applyFill="1" applyBorder="1" applyAlignment="1">
      <alignment vertical="center"/>
    </xf>
    <xf numFmtId="0" fontId="11" fillId="2" borderId="56" xfId="3" applyFont="1" applyFill="1" applyBorder="1" applyAlignment="1">
      <alignment vertical="center"/>
    </xf>
    <xf numFmtId="3" fontId="6" fillId="0" borderId="2" xfId="5" applyNumberFormat="1" applyFont="1" applyBorder="1" applyAlignment="1">
      <alignment horizontal="right" vertical="center"/>
    </xf>
    <xf numFmtId="3" fontId="20" fillId="4" borderId="84" xfId="5" applyNumberFormat="1" applyFont="1" applyFill="1" applyBorder="1" applyAlignment="1">
      <alignment horizontal="right" vertical="center"/>
    </xf>
    <xf numFmtId="3" fontId="20" fillId="3" borderId="85" xfId="5" applyNumberFormat="1" applyFont="1" applyFill="1" applyBorder="1" applyAlignment="1">
      <alignment horizontal="right" vertical="center"/>
    </xf>
    <xf numFmtId="0" fontId="11" fillId="2" borderId="87" xfId="3" applyFont="1" applyFill="1" applyBorder="1" applyAlignment="1">
      <alignment vertical="center"/>
    </xf>
    <xf numFmtId="0" fontId="11" fillId="0" borderId="82" xfId="3" applyFont="1" applyBorder="1" applyAlignment="1">
      <alignment vertical="center"/>
    </xf>
    <xf numFmtId="3" fontId="6" fillId="0" borderId="20" xfId="3" applyNumberFormat="1" applyFont="1" applyBorder="1" applyAlignment="1">
      <alignment horizontal="right" vertical="center"/>
    </xf>
    <xf numFmtId="164" fontId="16" fillId="0" borderId="88" xfId="3" applyNumberFormat="1" applyFont="1" applyBorder="1" applyAlignment="1">
      <alignment horizontal="right" vertical="center"/>
    </xf>
    <xf numFmtId="164" fontId="16" fillId="0" borderId="19" xfId="3" applyNumberFormat="1" applyFont="1" applyBorder="1" applyAlignment="1">
      <alignment horizontal="right" vertical="center"/>
    </xf>
    <xf numFmtId="3" fontId="26" fillId="4" borderId="79" xfId="3" applyNumberFormat="1" applyFont="1" applyFill="1" applyBorder="1" applyAlignment="1">
      <alignment horizontal="right" vertical="center"/>
    </xf>
    <xf numFmtId="164" fontId="16" fillId="2" borderId="21" xfId="3" applyNumberFormat="1" applyFont="1" applyFill="1" applyBorder="1" applyAlignment="1">
      <alignment horizontal="right" vertical="center"/>
    </xf>
    <xf numFmtId="3" fontId="26" fillId="3" borderId="80" xfId="3" applyNumberFormat="1" applyFont="1" applyFill="1" applyBorder="1" applyAlignment="1">
      <alignment horizontal="right" vertical="center"/>
    </xf>
    <xf numFmtId="3" fontId="6" fillId="0" borderId="15" xfId="3" applyNumberFormat="1" applyFont="1" applyBorder="1" applyAlignment="1">
      <alignment horizontal="right" vertical="center"/>
    </xf>
    <xf numFmtId="164" fontId="16" fillId="0" borderId="18" xfId="3" applyNumberFormat="1" applyFont="1" applyBorder="1" applyAlignment="1">
      <alignment horizontal="right" vertical="center"/>
    </xf>
    <xf numFmtId="164" fontId="16" fillId="0" borderId="23" xfId="3" applyNumberFormat="1" applyFont="1" applyBorder="1" applyAlignment="1">
      <alignment horizontal="right" vertical="center"/>
    </xf>
    <xf numFmtId="0" fontId="11" fillId="0" borderId="64" xfId="3" applyFont="1" applyBorder="1" applyAlignment="1">
      <alignment vertical="center"/>
    </xf>
    <xf numFmtId="3" fontId="20" fillId="4" borderId="79" xfId="3" applyNumberFormat="1" applyFont="1" applyFill="1" applyBorder="1" applyAlignment="1">
      <alignment horizontal="right" vertical="center"/>
    </xf>
    <xf numFmtId="3" fontId="20" fillId="3" borderId="80" xfId="3" applyNumberFormat="1" applyFont="1" applyFill="1" applyBorder="1" applyAlignment="1">
      <alignment horizontal="right" vertical="center"/>
    </xf>
    <xf numFmtId="3" fontId="20" fillId="3" borderId="46" xfId="3" applyNumberFormat="1" applyFont="1" applyFill="1" applyBorder="1" applyAlignment="1">
      <alignment horizontal="right" vertical="center"/>
    </xf>
    <xf numFmtId="0" fontId="21" fillId="2" borderId="1" xfId="3" applyFont="1" applyFill="1" applyBorder="1" applyAlignment="1">
      <alignment vertical="center"/>
    </xf>
    <xf numFmtId="0" fontId="21" fillId="2" borderId="3" xfId="3" applyFont="1" applyFill="1" applyBorder="1" applyAlignment="1">
      <alignment vertical="center" wrapText="1"/>
    </xf>
    <xf numFmtId="0" fontId="18" fillId="2" borderId="3" xfId="3" applyFont="1" applyFill="1" applyBorder="1" applyAlignment="1">
      <alignment vertical="center"/>
    </xf>
    <xf numFmtId="0" fontId="18" fillId="2" borderId="56" xfId="3" applyFont="1" applyFill="1" applyBorder="1" applyAlignment="1">
      <alignment vertical="center" wrapText="1"/>
    </xf>
    <xf numFmtId="3" fontId="18" fillId="2" borderId="2" xfId="3" applyNumberFormat="1" applyFont="1" applyFill="1" applyBorder="1" applyAlignment="1">
      <alignment horizontal="right" vertical="center"/>
    </xf>
    <xf numFmtId="164" fontId="22" fillId="2" borderId="83" xfId="3" applyNumberFormat="1" applyFont="1" applyFill="1" applyBorder="1" applyAlignment="1">
      <alignment horizontal="right" vertical="center"/>
    </xf>
    <xf numFmtId="164" fontId="23" fillId="2" borderId="3" xfId="3" applyNumberFormat="1" applyFont="1" applyFill="1" applyBorder="1" applyAlignment="1">
      <alignment horizontal="right" vertical="center"/>
    </xf>
    <xf numFmtId="3" fontId="24" fillId="4" borderId="84" xfId="3" applyNumberFormat="1" applyFont="1" applyFill="1" applyBorder="1" applyAlignment="1">
      <alignment horizontal="right" vertical="center"/>
    </xf>
    <xf numFmtId="164" fontId="23" fillId="2" borderId="4" xfId="3" applyNumberFormat="1" applyFont="1" applyFill="1" applyBorder="1" applyAlignment="1">
      <alignment horizontal="right" vertical="center"/>
    </xf>
    <xf numFmtId="3" fontId="14" fillId="3" borderId="89" xfId="3" applyNumberFormat="1" applyFont="1" applyFill="1" applyBorder="1" applyAlignment="1">
      <alignment horizontal="right" vertical="center"/>
    </xf>
    <xf numFmtId="0" fontId="28" fillId="0" borderId="39" xfId="3" applyFont="1" applyBorder="1" applyAlignment="1">
      <alignment vertical="center"/>
    </xf>
    <xf numFmtId="0" fontId="28" fillId="0" borderId="0" xfId="3" applyFont="1" applyAlignment="1">
      <alignment vertical="center"/>
    </xf>
    <xf numFmtId="0" fontId="29" fillId="0" borderId="0" xfId="3" applyFont="1" applyAlignment="1">
      <alignment vertical="center"/>
    </xf>
    <xf numFmtId="3" fontId="28" fillId="0" borderId="0" xfId="3" applyNumberFormat="1" applyFont="1" applyAlignment="1">
      <alignment horizontal="right" vertical="center"/>
    </xf>
    <xf numFmtId="164" fontId="28" fillId="0" borderId="0" xfId="3" applyNumberFormat="1" applyFont="1" applyAlignment="1">
      <alignment horizontal="right" vertical="center"/>
    </xf>
    <xf numFmtId="0" fontId="28" fillId="0" borderId="0" xfId="3" applyFont="1" applyAlignment="1">
      <alignment horizontal="right" vertical="center"/>
    </xf>
    <xf numFmtId="3" fontId="28" fillId="0" borderId="43" xfId="3" applyNumberFormat="1" applyFont="1" applyBorder="1" applyAlignment="1">
      <alignment horizontal="right" vertical="center"/>
    </xf>
    <xf numFmtId="0" fontId="28" fillId="0" borderId="58" xfId="3" applyFont="1" applyBorder="1" applyAlignment="1">
      <alignment horizontal="right" vertical="center"/>
    </xf>
    <xf numFmtId="3" fontId="21" fillId="2" borderId="1" xfId="3" applyNumberFormat="1" applyFont="1" applyFill="1" applyBorder="1" applyAlignment="1">
      <alignment vertical="center"/>
    </xf>
    <xf numFmtId="3" fontId="21" fillId="2" borderId="2" xfId="3" applyNumberFormat="1" applyFont="1" applyFill="1" applyBorder="1" applyAlignment="1">
      <alignment vertical="center"/>
    </xf>
    <xf numFmtId="0" fontId="7" fillId="2" borderId="3" xfId="3" applyFont="1" applyFill="1" applyBorder="1" applyAlignment="1">
      <alignment vertical="center"/>
    </xf>
    <xf numFmtId="3" fontId="8" fillId="2" borderId="56" xfId="3" applyNumberFormat="1" applyFont="1" applyFill="1" applyBorder="1" applyAlignment="1">
      <alignment vertical="center"/>
    </xf>
    <xf numFmtId="0" fontId="8" fillId="2" borderId="56" xfId="3" applyFont="1" applyFill="1" applyBorder="1" applyAlignment="1">
      <alignment vertical="center"/>
    </xf>
    <xf numFmtId="3" fontId="7" fillId="2" borderId="2" xfId="3" applyNumberFormat="1" applyFont="1" applyFill="1" applyBorder="1" applyAlignment="1">
      <alignment horizontal="right" vertical="center"/>
    </xf>
    <xf numFmtId="3" fontId="30" fillId="4" borderId="84" xfId="3" applyNumberFormat="1" applyFont="1" applyFill="1" applyBorder="1" applyAlignment="1">
      <alignment horizontal="right" vertical="center"/>
    </xf>
    <xf numFmtId="3" fontId="30" fillId="3" borderId="85" xfId="3" applyNumberFormat="1" applyFont="1" applyFill="1" applyBorder="1" applyAlignment="1">
      <alignment horizontal="right" vertical="center"/>
    </xf>
    <xf numFmtId="0" fontId="18" fillId="2" borderId="14" xfId="3" applyFont="1" applyFill="1" applyBorder="1" applyAlignment="1">
      <alignment vertical="center"/>
    </xf>
    <xf numFmtId="0" fontId="18" fillId="2" borderId="11" xfId="3" applyFont="1" applyFill="1" applyBorder="1" applyAlignment="1">
      <alignment vertical="center"/>
    </xf>
    <xf numFmtId="0" fontId="6" fillId="2" borderId="12" xfId="3" applyFont="1" applyFill="1" applyBorder="1" applyAlignment="1">
      <alignment vertical="center"/>
    </xf>
    <xf numFmtId="0" fontId="7" fillId="2" borderId="9" xfId="3" applyFont="1" applyFill="1" applyBorder="1" applyAlignment="1">
      <alignment vertical="center"/>
    </xf>
    <xf numFmtId="3" fontId="6" fillId="0" borderId="90" xfId="3" applyNumberFormat="1" applyFont="1" applyBorder="1" applyAlignment="1">
      <alignment horizontal="right" vertical="center"/>
    </xf>
    <xf numFmtId="164" fontId="22" fillId="2" borderId="10" xfId="3" applyNumberFormat="1" applyFont="1" applyFill="1" applyBorder="1" applyAlignment="1">
      <alignment horizontal="right" vertical="center"/>
    </xf>
    <xf numFmtId="164" fontId="22" fillId="2" borderId="12" xfId="3" applyNumberFormat="1" applyFont="1" applyFill="1" applyBorder="1" applyAlignment="1">
      <alignment horizontal="right" vertical="center"/>
    </xf>
    <xf numFmtId="3" fontId="6" fillId="4" borderId="91" xfId="3" applyNumberFormat="1" applyFont="1" applyFill="1" applyBorder="1" applyAlignment="1">
      <alignment horizontal="right" vertical="center"/>
    </xf>
    <xf numFmtId="164" fontId="22" fillId="2" borderId="13" xfId="3" applyNumberFormat="1" applyFont="1" applyFill="1" applyBorder="1" applyAlignment="1">
      <alignment horizontal="right" vertical="center"/>
    </xf>
    <xf numFmtId="3" fontId="6" fillId="3" borderId="91" xfId="3" applyNumberFormat="1" applyFont="1" applyFill="1" applyBorder="1" applyAlignment="1">
      <alignment horizontal="right" vertical="center"/>
    </xf>
    <xf numFmtId="0" fontId="18" fillId="2" borderId="22" xfId="3" applyFont="1" applyFill="1" applyBorder="1" applyAlignment="1">
      <alignment vertical="center"/>
    </xf>
    <xf numFmtId="0" fontId="18" fillId="2" borderId="15" xfId="3" applyFont="1" applyFill="1" applyBorder="1" applyAlignment="1">
      <alignment vertical="center"/>
    </xf>
    <xf numFmtId="0" fontId="6" fillId="2" borderId="23" xfId="3" applyFont="1" applyFill="1" applyBorder="1" applyAlignment="1">
      <alignment vertical="center"/>
    </xf>
    <xf numFmtId="0" fontId="7" fillId="2" borderId="17" xfId="3" applyFont="1" applyFill="1" applyBorder="1" applyAlignment="1">
      <alignment vertical="center"/>
    </xf>
    <xf numFmtId="3" fontId="6" fillId="0" borderId="75" xfId="3" applyNumberFormat="1" applyFont="1" applyBorder="1" applyAlignment="1">
      <alignment horizontal="right" vertical="center"/>
    </xf>
    <xf numFmtId="164" fontId="22" fillId="2" borderId="18" xfId="3" applyNumberFormat="1" applyFont="1" applyFill="1" applyBorder="1" applyAlignment="1">
      <alignment horizontal="right" vertical="center"/>
    </xf>
    <xf numFmtId="164" fontId="22" fillId="2" borderId="23" xfId="3" applyNumberFormat="1" applyFont="1" applyFill="1" applyBorder="1" applyAlignment="1">
      <alignment horizontal="right" vertical="center"/>
    </xf>
    <xf numFmtId="3" fontId="6" fillId="4" borderId="77" xfId="3" applyNumberFormat="1" applyFont="1" applyFill="1" applyBorder="1" applyAlignment="1">
      <alignment horizontal="right" vertical="center"/>
    </xf>
    <xf numFmtId="164" fontId="22" fillId="2" borderId="24" xfId="3" applyNumberFormat="1" applyFont="1" applyFill="1" applyBorder="1" applyAlignment="1">
      <alignment horizontal="right" vertical="center"/>
    </xf>
    <xf numFmtId="3" fontId="6" fillId="3" borderId="77" xfId="3" applyNumberFormat="1" applyFont="1" applyFill="1" applyBorder="1" applyAlignment="1">
      <alignment horizontal="right" vertical="center"/>
    </xf>
    <xf numFmtId="0" fontId="18" fillId="2" borderId="61" xfId="3" applyFont="1" applyFill="1" applyBorder="1" applyAlignment="1">
      <alignment vertical="center"/>
    </xf>
    <xf numFmtId="0" fontId="18" fillId="2" borderId="62" xfId="3" applyFont="1" applyFill="1" applyBorder="1" applyAlignment="1">
      <alignment vertical="center"/>
    </xf>
    <xf numFmtId="0" fontId="6" fillId="2" borderId="63" xfId="3" applyFont="1" applyFill="1" applyBorder="1" applyAlignment="1">
      <alignment vertical="center"/>
    </xf>
    <xf numFmtId="0" fontId="7" fillId="2" borderId="64" xfId="3" applyFont="1" applyFill="1" applyBorder="1" applyAlignment="1">
      <alignment vertical="center"/>
    </xf>
    <xf numFmtId="3" fontId="6" fillId="2" borderId="62" xfId="3" applyNumberFormat="1" applyFont="1" applyFill="1" applyBorder="1" applyAlignment="1">
      <alignment horizontal="right" vertical="center"/>
    </xf>
    <xf numFmtId="3" fontId="6" fillId="0" borderId="66" xfId="3" applyNumberFormat="1" applyFont="1" applyBorder="1" applyAlignment="1">
      <alignment horizontal="right" vertical="center"/>
    </xf>
    <xf numFmtId="164" fontId="22" fillId="2" borderId="65" xfId="3" applyNumberFormat="1" applyFont="1" applyFill="1" applyBorder="1" applyAlignment="1">
      <alignment horizontal="right" vertical="center"/>
    </xf>
    <xf numFmtId="164" fontId="22" fillId="2" borderId="63" xfId="3" applyNumberFormat="1" applyFont="1" applyFill="1" applyBorder="1" applyAlignment="1">
      <alignment horizontal="right" vertical="center"/>
    </xf>
    <xf numFmtId="3" fontId="6" fillId="4" borderId="68" xfId="3" applyNumberFormat="1" applyFont="1" applyFill="1" applyBorder="1" applyAlignment="1">
      <alignment horizontal="right" vertical="center"/>
    </xf>
    <xf numFmtId="164" fontId="22" fillId="2" borderId="67" xfId="3" applyNumberFormat="1" applyFont="1" applyFill="1" applyBorder="1" applyAlignment="1">
      <alignment horizontal="right" vertical="center"/>
    </xf>
    <xf numFmtId="3" fontId="6" fillId="3" borderId="68" xfId="3" applyNumberFormat="1" applyFont="1" applyFill="1" applyBorder="1" applyAlignment="1">
      <alignment horizontal="right" vertical="center"/>
    </xf>
    <xf numFmtId="0" fontId="7" fillId="2" borderId="1" xfId="3" applyFont="1" applyFill="1" applyBorder="1" applyAlignment="1">
      <alignment vertical="center"/>
    </xf>
    <xf numFmtId="0" fontId="7" fillId="2" borderId="2" xfId="3" applyFont="1" applyFill="1" applyBorder="1" applyAlignment="1">
      <alignment vertical="center"/>
    </xf>
    <xf numFmtId="3" fontId="7" fillId="0" borderId="84" xfId="3" applyNumberFormat="1" applyFont="1" applyBorder="1" applyAlignment="1">
      <alignment horizontal="right" vertical="center"/>
    </xf>
    <xf numFmtId="3" fontId="30" fillId="4" borderId="85" xfId="3" applyNumberFormat="1" applyFont="1" applyFill="1" applyBorder="1" applyAlignment="1">
      <alignment horizontal="right" vertical="center"/>
    </xf>
    <xf numFmtId="3" fontId="30" fillId="5" borderId="85" xfId="3" applyNumberFormat="1" applyFont="1" applyFill="1" applyBorder="1" applyAlignment="1">
      <alignment horizontal="right" vertical="center"/>
    </xf>
    <xf numFmtId="0" fontId="5" fillId="0" borderId="0" xfId="3" applyFont="1" applyAlignment="1">
      <alignment vertical="center"/>
    </xf>
    <xf numFmtId="164" fontId="5" fillId="0" borderId="0" xfId="3" applyNumberFormat="1" applyFont="1" applyAlignment="1">
      <alignment vertical="center"/>
    </xf>
    <xf numFmtId="3" fontId="5" fillId="0" borderId="0" xfId="3" applyNumberFormat="1" applyFont="1" applyAlignment="1">
      <alignment vertical="center"/>
    </xf>
    <xf numFmtId="164" fontId="6" fillId="0" borderId="0" xfId="3" applyNumberFormat="1" applyFont="1" applyAlignment="1">
      <alignment vertical="center"/>
    </xf>
    <xf numFmtId="3" fontId="5" fillId="0" borderId="0" xfId="3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3" fontId="5" fillId="0" borderId="15" xfId="3" applyNumberFormat="1" applyFont="1" applyBorder="1" applyAlignment="1">
      <alignment vertical="center"/>
    </xf>
    <xf numFmtId="3" fontId="5" fillId="0" borderId="15" xfId="3" applyNumberFormat="1" applyFont="1" applyBorder="1" applyAlignment="1">
      <alignment horizontal="right" vertical="center"/>
    </xf>
    <xf numFmtId="164" fontId="6" fillId="0" borderId="15" xfId="3" applyNumberFormat="1" applyFont="1" applyBorder="1" applyAlignment="1">
      <alignment vertical="center"/>
    </xf>
    <xf numFmtId="3" fontId="6" fillId="0" borderId="0" xfId="3" applyNumberFormat="1" applyFont="1" applyAlignment="1">
      <alignment vertical="center"/>
    </xf>
    <xf numFmtId="0" fontId="5" fillId="0" borderId="0" xfId="3" applyFont="1" applyAlignment="1">
      <alignment horizontal="left" vertical="center"/>
    </xf>
    <xf numFmtId="0" fontId="31" fillId="0" borderId="0" xfId="5" applyFont="1" applyAlignment="1">
      <alignment horizontal="right" vertical="center"/>
    </xf>
    <xf numFmtId="0" fontId="2" fillId="0" borderId="0" xfId="2" applyFill="1" applyAlignment="1">
      <alignment horizontal="left" vertical="center"/>
    </xf>
    <xf numFmtId="0" fontId="32" fillId="0" borderId="0" xfId="5" applyFont="1" applyAlignment="1">
      <alignment horizontal="right" vertical="center"/>
    </xf>
    <xf numFmtId="0" fontId="4" fillId="0" borderId="0" xfId="6" applyFont="1"/>
    <xf numFmtId="0" fontId="20" fillId="0" borderId="0" xfId="6" applyFont="1"/>
    <xf numFmtId="0" fontId="33" fillId="0" borderId="0" xfId="6" applyFont="1"/>
    <xf numFmtId="0" fontId="1" fillId="0" borderId="0" xfId="6"/>
    <xf numFmtId="0" fontId="14" fillId="0" borderId="0" xfId="6" applyFont="1"/>
    <xf numFmtId="3" fontId="14" fillId="0" borderId="0" xfId="6" applyNumberFormat="1" applyFont="1"/>
    <xf numFmtId="168" fontId="14" fillId="0" borderId="0" xfId="1" applyNumberFormat="1" applyFont="1"/>
    <xf numFmtId="168" fontId="14" fillId="0" borderId="0" xfId="1" applyNumberFormat="1" applyFont="1" applyBorder="1"/>
    <xf numFmtId="3" fontId="20" fillId="0" borderId="0" xfId="6" applyNumberFormat="1" applyFont="1"/>
    <xf numFmtId="0" fontId="1" fillId="0" borderId="0" xfId="6" applyAlignment="1">
      <alignment horizontal="right"/>
    </xf>
    <xf numFmtId="14" fontId="1" fillId="0" borderId="0" xfId="6" applyNumberFormat="1" applyAlignment="1">
      <alignment horizontal="right"/>
    </xf>
    <xf numFmtId="14" fontId="14" fillId="0" borderId="0" xfId="6" applyNumberFormat="1" applyFont="1"/>
    <xf numFmtId="0" fontId="0" fillId="0" borderId="0" xfId="0" applyAlignment="1">
      <alignment horizontal="right"/>
    </xf>
    <xf numFmtId="0" fontId="20" fillId="0" borderId="61" xfId="6" applyFont="1" applyBorder="1" applyAlignment="1">
      <alignment horizontal="center" vertical="center"/>
    </xf>
    <xf numFmtId="0" fontId="20" fillId="0" borderId="87" xfId="6" applyFont="1" applyBorder="1" applyAlignment="1">
      <alignment horizontal="center" vertical="center"/>
    </xf>
    <xf numFmtId="0" fontId="20" fillId="0" borderId="21" xfId="7" applyFont="1" applyBorder="1" applyAlignment="1">
      <alignment horizontal="left" vertical="center" wrapText="1" indent="1"/>
    </xf>
    <xf numFmtId="10" fontId="6" fillId="0" borderId="88" xfId="8" applyNumberFormat="1" applyFont="1" applyFill="1" applyBorder="1" applyAlignment="1">
      <alignment horizontal="right" vertical="center" indent="1"/>
    </xf>
    <xf numFmtId="3" fontId="20" fillId="0" borderId="20" xfId="6" applyNumberFormat="1" applyFont="1" applyBorder="1" applyAlignment="1">
      <alignment horizontal="right" vertical="center" indent="1"/>
    </xf>
    <xf numFmtId="3" fontId="20" fillId="0" borderId="19" xfId="6" applyNumberFormat="1" applyFont="1" applyBorder="1" applyAlignment="1">
      <alignment horizontal="right" vertical="center" indent="1"/>
    </xf>
    <xf numFmtId="10" fontId="20" fillId="0" borderId="87" xfId="6" applyNumberFormat="1" applyFont="1" applyBorder="1" applyAlignment="1">
      <alignment horizontal="right" vertical="center" indent="1"/>
    </xf>
    <xf numFmtId="3" fontId="20" fillId="0" borderId="14" xfId="6" applyNumberFormat="1" applyFont="1" applyBorder="1" applyAlignment="1">
      <alignment horizontal="right" vertical="center" indent="1"/>
    </xf>
    <xf numFmtId="3" fontId="20" fillId="0" borderId="11" xfId="6" applyNumberFormat="1" applyFont="1" applyBorder="1" applyAlignment="1">
      <alignment horizontal="right" vertical="center" indent="1"/>
    </xf>
    <xf numFmtId="3" fontId="20" fillId="0" borderId="12" xfId="6" applyNumberFormat="1" applyFont="1" applyBorder="1" applyAlignment="1">
      <alignment horizontal="right" vertical="center" indent="1"/>
    </xf>
    <xf numFmtId="3" fontId="20" fillId="0" borderId="13" xfId="6" applyNumberFormat="1" applyFont="1" applyBorder="1" applyAlignment="1">
      <alignment horizontal="right" vertical="center" indent="1"/>
    </xf>
    <xf numFmtId="3" fontId="14" fillId="6" borderId="96" xfId="6" applyNumberFormat="1" applyFont="1" applyFill="1" applyBorder="1" applyAlignment="1">
      <alignment horizontal="right" vertical="center" indent="1"/>
    </xf>
    <xf numFmtId="169" fontId="0" fillId="0" borderId="0" xfId="0" applyNumberFormat="1"/>
    <xf numFmtId="168" fontId="0" fillId="0" borderId="0" xfId="0" applyNumberFormat="1"/>
    <xf numFmtId="4" fontId="0" fillId="0" borderId="0" xfId="0" applyNumberFormat="1"/>
    <xf numFmtId="0" fontId="20" fillId="0" borderId="22" xfId="6" applyFont="1" applyBorder="1" applyAlignment="1">
      <alignment horizontal="center" vertical="center"/>
    </xf>
    <xf numFmtId="0" fontId="20" fillId="0" borderId="24" xfId="7" applyFont="1" applyBorder="1" applyAlignment="1">
      <alignment horizontal="left" vertical="center" wrapText="1" indent="1"/>
    </xf>
    <xf numFmtId="10" fontId="6" fillId="0" borderId="18" xfId="8" applyNumberFormat="1" applyFont="1" applyFill="1" applyBorder="1" applyAlignment="1">
      <alignment horizontal="right" vertical="center" indent="1"/>
    </xf>
    <xf numFmtId="3" fontId="20" fillId="0" borderId="15" xfId="6" applyNumberFormat="1" applyFont="1" applyBorder="1" applyAlignment="1">
      <alignment horizontal="right" vertical="center" indent="1"/>
    </xf>
    <xf numFmtId="3" fontId="20" fillId="0" borderId="23" xfId="6" applyNumberFormat="1" applyFont="1" applyBorder="1" applyAlignment="1">
      <alignment horizontal="right" vertical="center" indent="1"/>
    </xf>
    <xf numFmtId="10" fontId="20" fillId="0" borderId="22" xfId="6" applyNumberFormat="1" applyFont="1" applyBorder="1" applyAlignment="1">
      <alignment horizontal="right" vertical="center" indent="1"/>
    </xf>
    <xf numFmtId="3" fontId="20" fillId="0" borderId="22" xfId="6" applyNumberFormat="1" applyFont="1" applyBorder="1" applyAlignment="1">
      <alignment horizontal="right" vertical="center" indent="1"/>
    </xf>
    <xf numFmtId="3" fontId="20" fillId="0" borderId="24" xfId="6" applyNumberFormat="1" applyFont="1" applyBorder="1" applyAlignment="1">
      <alignment horizontal="right" vertical="center" indent="1"/>
    </xf>
    <xf numFmtId="3" fontId="14" fillId="7" borderId="76" xfId="6" applyNumberFormat="1" applyFont="1" applyFill="1" applyBorder="1" applyAlignment="1">
      <alignment horizontal="right" vertical="center" indent="1"/>
    </xf>
    <xf numFmtId="3" fontId="14" fillId="6" borderId="76" xfId="6" applyNumberFormat="1" applyFont="1" applyFill="1" applyBorder="1" applyAlignment="1">
      <alignment horizontal="right" vertical="center" indent="1"/>
    </xf>
    <xf numFmtId="3" fontId="14" fillId="8" borderId="76" xfId="6" applyNumberFormat="1" applyFont="1" applyFill="1" applyBorder="1" applyAlignment="1">
      <alignment horizontal="right" vertical="center" indent="1"/>
    </xf>
    <xf numFmtId="10" fontId="6" fillId="0" borderId="22" xfId="8" applyNumberFormat="1" applyFont="1" applyFill="1" applyBorder="1" applyAlignment="1">
      <alignment horizontal="right" vertical="center" indent="1"/>
    </xf>
    <xf numFmtId="3" fontId="14" fillId="9" borderId="76" xfId="6" applyNumberFormat="1" applyFont="1" applyFill="1" applyBorder="1" applyAlignment="1">
      <alignment horizontal="right" vertical="center" indent="1"/>
    </xf>
    <xf numFmtId="0" fontId="20" fillId="0" borderId="67" xfId="7" applyFont="1" applyBorder="1" applyAlignment="1">
      <alignment horizontal="left" vertical="center" wrapText="1" indent="1"/>
    </xf>
    <xf numFmtId="10" fontId="6" fillId="0" borderId="65" xfId="8" applyNumberFormat="1" applyFont="1" applyFill="1" applyBorder="1" applyAlignment="1">
      <alignment horizontal="right" vertical="center" indent="1"/>
    </xf>
    <xf numFmtId="3" fontId="20" fillId="0" borderId="62" xfId="6" applyNumberFormat="1" applyFont="1" applyBorder="1" applyAlignment="1">
      <alignment horizontal="right" vertical="center" indent="1"/>
    </xf>
    <xf numFmtId="3" fontId="20" fillId="0" borderId="63" xfId="6" applyNumberFormat="1" applyFont="1" applyBorder="1" applyAlignment="1">
      <alignment horizontal="right" vertical="center" indent="1"/>
    </xf>
    <xf numFmtId="3" fontId="20" fillId="0" borderId="61" xfId="6" applyNumberFormat="1" applyFont="1" applyBorder="1" applyAlignment="1">
      <alignment horizontal="right" vertical="center" indent="1"/>
    </xf>
    <xf numFmtId="3" fontId="20" fillId="0" borderId="67" xfId="6" applyNumberFormat="1" applyFont="1" applyBorder="1" applyAlignment="1">
      <alignment horizontal="right" vertical="center" indent="1"/>
    </xf>
    <xf numFmtId="3" fontId="14" fillId="9" borderId="97" xfId="6" applyNumberFormat="1" applyFont="1" applyFill="1" applyBorder="1" applyAlignment="1">
      <alignment horizontal="right" vertical="center" indent="1"/>
    </xf>
    <xf numFmtId="10" fontId="14" fillId="0" borderId="83" xfId="6" applyNumberFormat="1" applyFont="1" applyBorder="1" applyAlignment="1">
      <alignment horizontal="right" vertical="center" indent="1"/>
    </xf>
    <xf numFmtId="3" fontId="14" fillId="0" borderId="2" xfId="6" applyNumberFormat="1" applyFont="1" applyBorder="1" applyAlignment="1">
      <alignment horizontal="right" vertical="center" indent="1"/>
    </xf>
    <xf numFmtId="3" fontId="14" fillId="0" borderId="3" xfId="6" applyNumberFormat="1" applyFont="1" applyBorder="1" applyAlignment="1">
      <alignment horizontal="right" vertical="center" indent="1"/>
    </xf>
    <xf numFmtId="10" fontId="14" fillId="0" borderId="1" xfId="6" applyNumberFormat="1" applyFont="1" applyBorder="1" applyAlignment="1">
      <alignment horizontal="right" vertical="center" indent="1"/>
    </xf>
    <xf numFmtId="3" fontId="14" fillId="0" borderId="1" xfId="6" applyNumberFormat="1" applyFont="1" applyBorder="1" applyAlignment="1">
      <alignment horizontal="right" vertical="center" indent="1"/>
    </xf>
    <xf numFmtId="3" fontId="14" fillId="0" borderId="4" xfId="6" applyNumberFormat="1" applyFont="1" applyBorder="1" applyAlignment="1">
      <alignment horizontal="right" vertical="center" indent="1"/>
    </xf>
    <xf numFmtId="3" fontId="14" fillId="0" borderId="98" xfId="6" applyNumberFormat="1" applyFont="1" applyBorder="1" applyAlignment="1">
      <alignment horizontal="right" vertical="center" indent="1"/>
    </xf>
    <xf numFmtId="0" fontId="34" fillId="0" borderId="0" xfId="6" applyFont="1"/>
    <xf numFmtId="3" fontId="1" fillId="0" borderId="0" xfId="6" applyNumberFormat="1"/>
    <xf numFmtId="0" fontId="5" fillId="2" borderId="16" xfId="4" applyFont="1" applyFill="1" applyBorder="1" applyAlignment="1">
      <alignment horizontal="left" vertical="center" wrapText="1"/>
    </xf>
    <xf numFmtId="0" fontId="5" fillId="2" borderId="17" xfId="4" applyFont="1" applyFill="1" applyBorder="1" applyAlignment="1">
      <alignment horizontal="left" vertical="center" wrapText="1"/>
    </xf>
    <xf numFmtId="0" fontId="5" fillId="2" borderId="18" xfId="4" applyFont="1" applyFill="1" applyBorder="1" applyAlignment="1">
      <alignment horizontal="left" vertical="center" wrapText="1"/>
    </xf>
    <xf numFmtId="0" fontId="5" fillId="2" borderId="22" xfId="3" applyFont="1" applyFill="1" applyBorder="1" applyAlignment="1">
      <alignment horizontal="left" vertical="center" wrapText="1"/>
    </xf>
    <xf numFmtId="0" fontId="5" fillId="2" borderId="15" xfId="3" applyFont="1" applyFill="1" applyBorder="1" applyAlignment="1">
      <alignment horizontal="left" vertical="center" wrapText="1"/>
    </xf>
    <xf numFmtId="0" fontId="4" fillId="2" borderId="0" xfId="3" applyFont="1" applyFill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left" vertical="center" wrapText="1"/>
    </xf>
    <xf numFmtId="0" fontId="5" fillId="2" borderId="9" xfId="3" applyFont="1" applyFill="1" applyBorder="1" applyAlignment="1">
      <alignment horizontal="left" vertical="center" wrapText="1"/>
    </xf>
    <xf numFmtId="0" fontId="5" fillId="2" borderId="10" xfId="3" applyFont="1" applyFill="1" applyBorder="1" applyAlignment="1">
      <alignment horizontal="left" vertical="center" wrapText="1"/>
    </xf>
    <xf numFmtId="0" fontId="5" fillId="2" borderId="14" xfId="4" applyFont="1" applyFill="1" applyBorder="1" applyAlignment="1">
      <alignment horizontal="left" vertical="center" wrapText="1"/>
    </xf>
    <xf numFmtId="0" fontId="5" fillId="2" borderId="11" xfId="4" applyFont="1" applyFill="1" applyBorder="1" applyAlignment="1">
      <alignment horizontal="left" vertical="center" wrapText="1"/>
    </xf>
    <xf numFmtId="0" fontId="5" fillId="0" borderId="5" xfId="3" applyFont="1" applyBorder="1" applyAlignment="1">
      <alignment horizontal="center" vertical="center" textRotation="90" wrapText="1"/>
    </xf>
    <xf numFmtId="0" fontId="5" fillId="0" borderId="37" xfId="3" applyFont="1" applyBorder="1" applyAlignment="1">
      <alignment horizontal="center" vertical="center" textRotation="90" wrapText="1"/>
    </xf>
    <xf numFmtId="0" fontId="5" fillId="0" borderId="29" xfId="3" applyFont="1" applyBorder="1" applyAlignment="1">
      <alignment horizontal="center" vertical="center" textRotation="90" wrapText="1"/>
    </xf>
    <xf numFmtId="0" fontId="5" fillId="0" borderId="38" xfId="3" applyFont="1" applyBorder="1" applyAlignment="1">
      <alignment horizontal="center" vertical="center" textRotation="90" wrapText="1"/>
    </xf>
    <xf numFmtId="0" fontId="5" fillId="0" borderId="30" xfId="3" applyFont="1" applyBorder="1" applyAlignment="1">
      <alignment horizontal="center" vertical="center" wrapText="1"/>
    </xf>
    <xf numFmtId="0" fontId="5" fillId="0" borderId="31" xfId="3" applyFont="1" applyBorder="1" applyAlignment="1">
      <alignment horizontal="center" vertical="center" wrapText="1"/>
    </xf>
    <xf numFmtId="0" fontId="5" fillId="0" borderId="32" xfId="3" applyFont="1" applyBorder="1" applyAlignment="1">
      <alignment horizontal="center" vertical="center" wrapText="1"/>
    </xf>
    <xf numFmtId="0" fontId="5" fillId="0" borderId="39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40" xfId="3" applyFont="1" applyBorder="1" applyAlignment="1">
      <alignment horizontal="center" vertical="center" wrapText="1"/>
    </xf>
    <xf numFmtId="0" fontId="5" fillId="0" borderId="47" xfId="3" applyFont="1" applyBorder="1" applyAlignment="1">
      <alignment horizontal="center" vertical="center" wrapText="1"/>
    </xf>
    <xf numFmtId="0" fontId="5" fillId="0" borderId="48" xfId="3" applyFont="1" applyBorder="1" applyAlignment="1">
      <alignment horizontal="center" vertical="center" wrapText="1"/>
    </xf>
    <xf numFmtId="0" fontId="5" fillId="0" borderId="49" xfId="3" applyFont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5" fillId="0" borderId="15" xfId="3" applyNumberFormat="1" applyFont="1" applyBorder="1" applyAlignment="1">
      <alignment horizontal="center" vertical="center" wrapText="1"/>
    </xf>
    <xf numFmtId="49" fontId="5" fillId="0" borderId="26" xfId="3" applyNumberFormat="1" applyFont="1" applyBorder="1" applyAlignment="1">
      <alignment horizontal="center" vertical="center" wrapText="1"/>
    </xf>
    <xf numFmtId="0" fontId="5" fillId="2" borderId="25" xfId="4" applyFont="1" applyFill="1" applyBorder="1" applyAlignment="1">
      <alignment horizontal="left" vertical="center" wrapText="1"/>
    </xf>
    <xf numFmtId="0" fontId="5" fillId="2" borderId="26" xfId="4" applyFont="1" applyFill="1" applyBorder="1" applyAlignment="1">
      <alignment horizontal="left" vertical="center" wrapText="1"/>
    </xf>
    <xf numFmtId="0" fontId="6" fillId="2" borderId="0" xfId="3" applyFont="1" applyFill="1" applyAlignment="1">
      <alignment horizontal="center" vertical="center"/>
    </xf>
    <xf numFmtId="0" fontId="5" fillId="2" borderId="25" xfId="3" applyFont="1" applyFill="1" applyBorder="1" applyAlignment="1">
      <alignment horizontal="left" vertical="center" wrapText="1"/>
    </xf>
    <xf numFmtId="0" fontId="5" fillId="2" borderId="26" xfId="3" applyFont="1" applyFill="1" applyBorder="1" applyAlignment="1">
      <alignment horizontal="left" vertical="center" wrapText="1"/>
    </xf>
    <xf numFmtId="0" fontId="11" fillId="2" borderId="0" xfId="3" applyFont="1" applyFill="1" applyAlignment="1">
      <alignment horizontal="left" vertical="center"/>
    </xf>
    <xf numFmtId="10" fontId="12" fillId="0" borderId="32" xfId="3" applyNumberFormat="1" applyFont="1" applyBorder="1" applyAlignment="1">
      <alignment horizontal="center" vertical="center" wrapText="1"/>
    </xf>
    <xf numFmtId="10" fontId="12" fillId="0" borderId="40" xfId="3" applyNumberFormat="1" applyFont="1" applyBorder="1" applyAlignment="1">
      <alignment horizontal="center" vertical="center" wrapText="1"/>
    </xf>
    <xf numFmtId="10" fontId="12" fillId="0" borderId="49" xfId="3" applyNumberFormat="1" applyFont="1" applyBorder="1" applyAlignment="1">
      <alignment horizontal="center" vertical="center" wrapText="1"/>
    </xf>
    <xf numFmtId="49" fontId="12" fillId="0" borderId="13" xfId="3" applyNumberFormat="1" applyFont="1" applyBorder="1" applyAlignment="1">
      <alignment horizontal="center" vertical="center" wrapText="1"/>
    </xf>
    <xf numFmtId="49" fontId="12" fillId="0" borderId="24" xfId="3" applyNumberFormat="1" applyFont="1" applyBorder="1" applyAlignment="1">
      <alignment horizontal="center" vertical="center" wrapText="1"/>
    </xf>
    <xf numFmtId="49" fontId="12" fillId="0" borderId="28" xfId="3" applyNumberFormat="1" applyFont="1" applyBorder="1" applyAlignment="1">
      <alignment horizontal="center" vertical="center" wrapText="1"/>
    </xf>
    <xf numFmtId="1" fontId="5" fillId="0" borderId="3" xfId="3" applyNumberFormat="1" applyFont="1" applyBorder="1" applyAlignment="1">
      <alignment horizontal="center" vertical="center"/>
    </xf>
    <xf numFmtId="1" fontId="5" fillId="0" borderId="56" xfId="3" applyNumberFormat="1" applyFont="1" applyBorder="1" applyAlignment="1">
      <alignment horizontal="center" vertical="center"/>
    </xf>
    <xf numFmtId="0" fontId="6" fillId="0" borderId="12" xfId="3" applyFont="1" applyBorder="1" applyAlignment="1">
      <alignment horizontal="left" vertical="center"/>
    </xf>
    <xf numFmtId="0" fontId="6" fillId="0" borderId="9" xfId="3" applyFont="1" applyBorder="1" applyAlignment="1">
      <alignment horizontal="left" vertical="center"/>
    </xf>
    <xf numFmtId="0" fontId="6" fillId="0" borderId="23" xfId="3" applyFont="1" applyBorder="1" applyAlignment="1">
      <alignment horizontal="left" vertical="center"/>
    </xf>
    <xf numFmtId="0" fontId="6" fillId="0" borderId="17" xfId="3" applyFont="1" applyBorder="1" applyAlignment="1">
      <alignment horizontal="left" vertical="center"/>
    </xf>
    <xf numFmtId="0" fontId="18" fillId="2" borderId="3" xfId="3" applyFont="1" applyFill="1" applyBorder="1" applyAlignment="1">
      <alignment horizontal="left" vertical="center"/>
    </xf>
    <xf numFmtId="0" fontId="18" fillId="2" borderId="56" xfId="3" applyFont="1" applyFill="1" applyBorder="1" applyAlignment="1">
      <alignment horizontal="left" vertical="center"/>
    </xf>
    <xf numFmtId="10" fontId="12" fillId="0" borderId="6" xfId="3" applyNumberFormat="1" applyFont="1" applyBorder="1" applyAlignment="1">
      <alignment horizontal="center" vertical="center" wrapText="1"/>
    </xf>
    <xf numFmtId="10" fontId="12" fillId="0" borderId="41" xfId="3" applyNumberFormat="1" applyFont="1" applyBorder="1" applyAlignment="1">
      <alignment horizontal="center" vertical="center" wrapText="1"/>
    </xf>
    <xf numFmtId="10" fontId="12" fillId="0" borderId="50" xfId="3" applyNumberFormat="1" applyFont="1" applyBorder="1" applyAlignment="1">
      <alignment horizontal="center" vertical="center" wrapText="1"/>
    </xf>
    <xf numFmtId="49" fontId="12" fillId="0" borderId="33" xfId="3" applyNumberFormat="1" applyFont="1" applyBorder="1" applyAlignment="1">
      <alignment horizontal="center" vertical="center" wrapText="1"/>
    </xf>
    <xf numFmtId="49" fontId="12" fillId="0" borderId="42" xfId="3" applyNumberFormat="1" applyFont="1" applyBorder="1" applyAlignment="1">
      <alignment horizontal="center" vertical="center" wrapText="1"/>
    </xf>
    <xf numFmtId="49" fontId="12" fillId="0" borderId="51" xfId="3" applyNumberFormat="1" applyFont="1" applyBorder="1" applyAlignment="1">
      <alignment horizontal="center" vertical="center" wrapText="1"/>
    </xf>
    <xf numFmtId="0" fontId="6" fillId="2" borderId="12" xfId="3" applyFont="1" applyFill="1" applyBorder="1" applyAlignment="1">
      <alignment horizontal="left" vertical="center"/>
    </xf>
    <xf numFmtId="0" fontId="6" fillId="2" borderId="9" xfId="3" applyFont="1" applyFill="1" applyBorder="1" applyAlignment="1">
      <alignment horizontal="left" vertical="center"/>
    </xf>
    <xf numFmtId="0" fontId="6" fillId="0" borderId="63" xfId="3" applyFont="1" applyBorder="1" applyAlignment="1">
      <alignment horizontal="left" vertical="center"/>
    </xf>
    <xf numFmtId="0" fontId="6" fillId="0" borderId="64" xfId="3" applyFont="1" applyBorder="1" applyAlignment="1">
      <alignment horizontal="left" vertical="center"/>
    </xf>
    <xf numFmtId="49" fontId="12" fillId="0" borderId="7" xfId="3" applyNumberFormat="1" applyFont="1" applyBorder="1" applyAlignment="1">
      <alignment horizontal="center" vertical="center" wrapText="1"/>
    </xf>
    <xf numFmtId="49" fontId="12" fillId="0" borderId="45" xfId="3" applyNumberFormat="1" applyFont="1" applyBorder="1" applyAlignment="1">
      <alignment horizontal="center" vertical="center" wrapText="1"/>
    </xf>
    <xf numFmtId="49" fontId="12" fillId="0" borderId="54" xfId="3" applyNumberFormat="1" applyFont="1" applyBorder="1" applyAlignment="1">
      <alignment horizontal="center" vertical="center" wrapText="1"/>
    </xf>
    <xf numFmtId="49" fontId="14" fillId="3" borderId="36" xfId="3" applyNumberFormat="1" applyFont="1" applyFill="1" applyBorder="1" applyAlignment="1">
      <alignment horizontal="center" vertical="center" wrapText="1"/>
    </xf>
    <xf numFmtId="49" fontId="14" fillId="3" borderId="46" xfId="3" applyNumberFormat="1" applyFont="1" applyFill="1" applyBorder="1" applyAlignment="1">
      <alignment horizontal="center" vertical="center" wrapText="1"/>
    </xf>
    <xf numFmtId="49" fontId="14" fillId="3" borderId="55" xfId="3" applyNumberFormat="1" applyFont="1" applyFill="1" applyBorder="1" applyAlignment="1">
      <alignment horizontal="center" vertical="center" wrapText="1"/>
    </xf>
    <xf numFmtId="49" fontId="14" fillId="4" borderId="34" xfId="3" applyNumberFormat="1" applyFont="1" applyFill="1" applyBorder="1" applyAlignment="1">
      <alignment horizontal="center" vertical="center" wrapText="1"/>
    </xf>
    <xf numFmtId="49" fontId="14" fillId="4" borderId="43" xfId="3" applyNumberFormat="1" applyFont="1" applyFill="1" applyBorder="1" applyAlignment="1">
      <alignment horizontal="center" vertical="center" wrapText="1"/>
    </xf>
    <xf numFmtId="49" fontId="14" fillId="4" borderId="52" xfId="3" applyNumberFormat="1" applyFont="1" applyFill="1" applyBorder="1" applyAlignment="1">
      <alignment horizontal="center" vertical="center" wrapText="1"/>
    </xf>
    <xf numFmtId="10" fontId="12" fillId="0" borderId="35" xfId="3" applyNumberFormat="1" applyFont="1" applyBorder="1" applyAlignment="1">
      <alignment horizontal="center" vertical="center" wrapText="1"/>
    </xf>
    <xf numFmtId="10" fontId="12" fillId="0" borderId="44" xfId="3" applyNumberFormat="1" applyFont="1" applyBorder="1" applyAlignment="1">
      <alignment horizontal="center" vertical="center" wrapText="1"/>
    </xf>
    <xf numFmtId="10" fontId="12" fillId="0" borderId="53" xfId="3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8" fillId="2" borderId="57" xfId="3" applyFont="1" applyFill="1" applyBorder="1" applyAlignment="1">
      <alignment horizontal="left" vertical="center"/>
    </xf>
    <xf numFmtId="0" fontId="18" fillId="2" borderId="48" xfId="3" applyFont="1" applyFill="1" applyBorder="1" applyAlignment="1">
      <alignment horizontal="left" vertical="center"/>
    </xf>
    <xf numFmtId="0" fontId="11" fillId="0" borderId="23" xfId="3" applyFont="1" applyBorder="1" applyAlignment="1">
      <alignment horizontal="left" vertical="center"/>
    </xf>
    <xf numFmtId="0" fontId="11" fillId="0" borderId="17" xfId="3" applyFont="1" applyBorder="1" applyAlignment="1">
      <alignment horizontal="left" vertical="center"/>
    </xf>
    <xf numFmtId="0" fontId="11" fillId="0" borderId="18" xfId="3" applyFont="1" applyBorder="1" applyAlignment="1">
      <alignment horizontal="left" vertical="center"/>
    </xf>
    <xf numFmtId="0" fontId="27" fillId="0" borderId="23" xfId="3" applyFont="1" applyBorder="1" applyAlignment="1">
      <alignment horizontal="left" vertical="center"/>
    </xf>
    <xf numFmtId="0" fontId="27" fillId="0" borderId="17" xfId="3" applyFont="1" applyBorder="1" applyAlignment="1">
      <alignment horizontal="left" vertical="center"/>
    </xf>
    <xf numFmtId="0" fontId="27" fillId="0" borderId="18" xfId="3" applyFont="1" applyBorder="1" applyAlignment="1">
      <alignment horizontal="left" vertical="center"/>
    </xf>
    <xf numFmtId="0" fontId="7" fillId="2" borderId="3" xfId="3" applyFont="1" applyFill="1" applyBorder="1" applyAlignment="1">
      <alignment horizontal="left" vertical="center"/>
    </xf>
    <xf numFmtId="0" fontId="7" fillId="2" borderId="56" xfId="3" applyFont="1" applyFill="1" applyBorder="1" applyAlignment="1">
      <alignment horizontal="left" vertical="center"/>
    </xf>
    <xf numFmtId="0" fontId="5" fillId="0" borderId="15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27" xfId="3" applyFont="1" applyBorder="1" applyAlignment="1">
      <alignment horizontal="left" vertical="center"/>
    </xf>
    <xf numFmtId="0" fontId="6" fillId="0" borderId="69" xfId="3" applyFont="1" applyBorder="1" applyAlignment="1">
      <alignment horizontal="left" vertical="center"/>
    </xf>
    <xf numFmtId="0" fontId="14" fillId="0" borderId="93" xfId="6" applyFont="1" applyBorder="1" applyAlignment="1">
      <alignment horizontal="center" vertical="center"/>
    </xf>
    <xf numFmtId="0" fontId="14" fillId="0" borderId="94" xfId="6" applyFont="1" applyBorder="1" applyAlignment="1">
      <alignment horizontal="center" vertical="center"/>
    </xf>
    <xf numFmtId="0" fontId="14" fillId="0" borderId="95" xfId="6" applyFont="1" applyBorder="1" applyAlignment="1">
      <alignment horizontal="center" vertical="center"/>
    </xf>
    <xf numFmtId="0" fontId="20" fillId="0" borderId="65" xfId="6" applyFont="1" applyBorder="1" applyAlignment="1">
      <alignment horizontal="center" vertical="center"/>
    </xf>
    <xf numFmtId="0" fontId="20" fillId="0" borderId="49" xfId="6" applyFont="1" applyBorder="1" applyAlignment="1">
      <alignment horizontal="center" vertical="center"/>
    </xf>
    <xf numFmtId="0" fontId="20" fillId="0" borderId="62" xfId="6" applyFont="1" applyBorder="1" applyAlignment="1">
      <alignment horizontal="center" vertical="center"/>
    </xf>
    <xf numFmtId="0" fontId="20" fillId="0" borderId="50" xfId="6" applyFont="1" applyBorder="1" applyAlignment="1">
      <alignment horizontal="center" vertical="center"/>
    </xf>
    <xf numFmtId="0" fontId="20" fillId="0" borderId="62" xfId="6" applyFont="1" applyBorder="1" applyAlignment="1">
      <alignment horizontal="center" vertical="center" wrapText="1"/>
    </xf>
    <xf numFmtId="0" fontId="20" fillId="0" borderId="50" xfId="6" applyFont="1" applyBorder="1" applyAlignment="1">
      <alignment horizontal="center" vertical="center" wrapText="1"/>
    </xf>
    <xf numFmtId="0" fontId="20" fillId="0" borderId="63" xfId="6" applyFont="1" applyBorder="1" applyAlignment="1">
      <alignment horizontal="center" vertical="center"/>
    </xf>
    <xf numFmtId="0" fontId="20" fillId="0" borderId="57" xfId="6" applyFont="1" applyBorder="1" applyAlignment="1">
      <alignment horizontal="center" vertical="center"/>
    </xf>
    <xf numFmtId="0" fontId="20" fillId="0" borderId="63" xfId="6" applyFont="1" applyBorder="1" applyAlignment="1">
      <alignment horizontal="center" vertical="center" wrapText="1"/>
    </xf>
    <xf numFmtId="0" fontId="20" fillId="0" borderId="38" xfId="6" applyFont="1" applyBorder="1" applyAlignment="1">
      <alignment horizontal="center" vertical="center" wrapText="1"/>
    </xf>
    <xf numFmtId="0" fontId="14" fillId="0" borderId="86" xfId="6" applyFont="1" applyBorder="1" applyAlignment="1">
      <alignment horizontal="center" vertical="center"/>
    </xf>
    <xf numFmtId="0" fontId="14" fillId="0" borderId="98" xfId="6" applyFont="1" applyBorder="1" applyAlignment="1">
      <alignment horizontal="center" vertical="center"/>
    </xf>
    <xf numFmtId="0" fontId="20" fillId="0" borderId="61" xfId="6" applyFont="1" applyBorder="1" applyAlignment="1">
      <alignment horizontal="center" vertical="center"/>
    </xf>
    <xf numFmtId="0" fontId="20" fillId="0" borderId="73" xfId="6" applyFont="1" applyBorder="1" applyAlignment="1">
      <alignment horizontal="center" vertical="center"/>
    </xf>
    <xf numFmtId="0" fontId="20" fillId="0" borderId="67" xfId="6" applyFont="1" applyBorder="1" applyAlignment="1">
      <alignment horizontal="center" vertical="center"/>
    </xf>
    <xf numFmtId="0" fontId="20" fillId="0" borderId="54" xfId="6" applyFont="1" applyBorder="1" applyAlignment="1">
      <alignment horizontal="center" vertical="center"/>
    </xf>
    <xf numFmtId="0" fontId="20" fillId="0" borderId="61" xfId="6" applyFont="1" applyBorder="1" applyAlignment="1">
      <alignment horizontal="center" vertical="center" wrapText="1"/>
    </xf>
    <xf numFmtId="0" fontId="20" fillId="0" borderId="37" xfId="6" applyFont="1" applyBorder="1" applyAlignment="1">
      <alignment horizontal="center" vertical="center" wrapText="1"/>
    </xf>
    <xf numFmtId="0" fontId="14" fillId="0" borderId="5" xfId="6" applyFont="1" applyBorder="1" applyAlignment="1">
      <alignment horizontal="center" vertical="center"/>
    </xf>
    <xf numFmtId="0" fontId="14" fillId="0" borderId="37" xfId="6" applyFont="1" applyBorder="1" applyAlignment="1">
      <alignment horizontal="center" vertical="center"/>
    </xf>
    <xf numFmtId="0" fontId="14" fillId="0" borderId="73" xfId="6" applyFont="1" applyBorder="1" applyAlignment="1">
      <alignment horizontal="center" vertical="center"/>
    </xf>
    <xf numFmtId="0" fontId="14" fillId="0" borderId="7" xfId="6" applyFont="1" applyBorder="1" applyAlignment="1">
      <alignment horizontal="center" vertical="center"/>
    </xf>
    <xf numFmtId="0" fontId="14" fillId="0" borderId="45" xfId="6" applyFont="1" applyBorder="1" applyAlignment="1">
      <alignment horizontal="center" vertical="center"/>
    </xf>
    <xf numFmtId="0" fontId="14" fillId="0" borderId="54" xfId="6" applyFont="1" applyBorder="1" applyAlignment="1">
      <alignment horizontal="center" vertical="center"/>
    </xf>
    <xf numFmtId="0" fontId="5" fillId="0" borderId="10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12" xfId="6" applyFont="1" applyBorder="1" applyAlignment="1">
      <alignment horizontal="center"/>
    </xf>
    <xf numFmtId="0" fontId="14" fillId="0" borderId="14" xfId="6" applyFont="1" applyBorder="1" applyAlignment="1">
      <alignment horizontal="center"/>
    </xf>
    <xf numFmtId="0" fontId="14" fillId="0" borderId="13" xfId="6" applyFont="1" applyBorder="1" applyAlignment="1">
      <alignment horizontal="center"/>
    </xf>
    <xf numFmtId="0" fontId="14" fillId="0" borderId="30" xfId="6" applyFont="1" applyBorder="1" applyAlignment="1">
      <alignment horizontal="center"/>
    </xf>
    <xf numFmtId="0" fontId="14" fillId="0" borderId="31" xfId="6" applyFont="1" applyBorder="1" applyAlignment="1">
      <alignment horizontal="center"/>
    </xf>
    <xf numFmtId="0" fontId="14" fillId="0" borderId="92" xfId="6" applyFont="1" applyBorder="1" applyAlignment="1">
      <alignment horizontal="center"/>
    </xf>
  </cellXfs>
  <cellStyles count="9">
    <cellStyle name="Hypertextový odkaz" xfId="2" builtinId="8"/>
    <cellStyle name="Normální" xfId="0" builtinId="0"/>
    <cellStyle name="Normální 10" xfId="5" xr:uid="{636F9894-FA6E-4C5B-8CB1-C3C6B6FC98B2}"/>
    <cellStyle name="Normální 11 2" xfId="6" xr:uid="{979635BC-6230-4A18-B1BE-262E745D1391}"/>
    <cellStyle name="normální 14 2 2" xfId="7" xr:uid="{FBF0C38A-6F35-4F18-B0D1-2BBF7E25AB44}"/>
    <cellStyle name="normální_Tab.1-bilance PV" xfId="4" xr:uid="{3D28A61B-B40A-42CD-99B8-EB019AF16999}"/>
    <cellStyle name="normální_Tabulka 1-Bilanční-návrh 13.1.04" xfId="3" xr:uid="{7B9922F3-F8D5-40E2-85C0-C3B316B6B45F}"/>
    <cellStyle name="Procenta" xfId="1" builtinId="5"/>
    <cellStyle name="Procenta 3 2" xfId="8" xr:uid="{D9619DEA-171F-42EB-BE44-ACC7DB4CC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dvikj\Downloads\Rozpis%20rozpo&#269;tu%20V&#352;%20na%20rok%202024.xlsx" TargetMode="External"/><Relationship Id="rId1" Type="http://schemas.openxmlformats.org/officeDocument/2006/relationships/externalLinkPath" Target="/Users/ludvikj/Downloads/Rozpis%20rozpo&#269;tu%20V&#352;%20na%20rok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 Seznam"/>
      <sheetName val="1 Bilance"/>
      <sheetName val="2a Výkonová část segment 1"/>
      <sheetName val="2b Výkonová část segment 2"/>
      <sheetName val="2c Výkonová část segment 3"/>
      <sheetName val="2d Výkonová část segment 4"/>
      <sheetName val="3a Ukazatel P - lékařské fakult"/>
      <sheetName val="3b Ukazatel P - Pedagog. fak."/>
      <sheetName val="3c Ukazatel P - pedagogické SP"/>
      <sheetName val="3d Ukazatel P - deficitní aprob"/>
      <sheetName val="4 RO I"/>
      <sheetName val="5 Ukazatel C"/>
      <sheetName val="6 Ukazatel J"/>
      <sheetName val="7 Ukazatel U"/>
      <sheetName val="8 Ukazatel I"/>
      <sheetName val="9 Fond umělecké činnosti"/>
      <sheetName val="10a Ukazatel F - U3V"/>
      <sheetName val="10b Ukazatel F - SSP"/>
    </sheetNames>
    <sheetDataSet>
      <sheetData sheetId="0"/>
      <sheetData sheetId="1"/>
      <sheetData sheetId="2">
        <row r="6">
          <cell r="R6">
            <v>2.4726548321818791E-2</v>
          </cell>
        </row>
        <row r="7">
          <cell r="R7">
            <v>7.3692474149096776E-3</v>
          </cell>
        </row>
        <row r="8">
          <cell r="R8">
            <v>1.2774854637972035E-2</v>
          </cell>
        </row>
        <row r="9">
          <cell r="R9">
            <v>1.1262840713700773E-2</v>
          </cell>
        </row>
      </sheetData>
      <sheetData sheetId="3">
        <row r="6">
          <cell r="J6">
            <v>6.3127114944286859E-3</v>
          </cell>
        </row>
        <row r="7">
          <cell r="J7">
            <v>6.8423200080539124E-3</v>
          </cell>
        </row>
      </sheetData>
      <sheetData sheetId="4">
        <row r="6">
          <cell r="V6">
            <v>2.8930725257670802E-2</v>
          </cell>
        </row>
        <row r="7">
          <cell r="V7">
            <v>1.3994508527215694E-2</v>
          </cell>
        </row>
        <row r="8">
          <cell r="V8">
            <v>7.9061734300156662E-3</v>
          </cell>
        </row>
        <row r="9">
          <cell r="V9">
            <v>2.6117047378517416E-2</v>
          </cell>
        </row>
        <row r="10">
          <cell r="V10">
            <v>1.8976727423505649E-2</v>
          </cell>
        </row>
        <row r="11">
          <cell r="V11">
            <v>9.8441558167188525E-3</v>
          </cell>
        </row>
        <row r="12">
          <cell r="V12">
            <v>3.407368371419129E-2</v>
          </cell>
        </row>
        <row r="13">
          <cell r="V13">
            <v>3.4103847386905473E-2</v>
          </cell>
        </row>
        <row r="14">
          <cell r="V14">
            <v>1.7927131397588569E-2</v>
          </cell>
        </row>
        <row r="15">
          <cell r="V15">
            <v>2.1590736643045842E-2</v>
          </cell>
        </row>
        <row r="16">
          <cell r="V16">
            <v>3.5566953249260319E-2</v>
          </cell>
        </row>
        <row r="17">
          <cell r="V17">
            <v>2.2759347160576659E-2</v>
          </cell>
        </row>
        <row r="18">
          <cell r="V18">
            <v>3.4386478066606031E-2</v>
          </cell>
        </row>
        <row r="19">
          <cell r="V19">
            <v>5.1391672845835949E-2</v>
          </cell>
        </row>
        <row r="20">
          <cell r="V20">
            <v>2.9135379778952267E-2</v>
          </cell>
        </row>
      </sheetData>
      <sheetData sheetId="5">
        <row r="6">
          <cell r="V6">
            <v>0.20356499677527215</v>
          </cell>
        </row>
        <row r="7">
          <cell r="V7">
            <v>0.12240472397398133</v>
          </cell>
        </row>
        <row r="8">
          <cell r="V8">
            <v>6.987882102766145E-2</v>
          </cell>
        </row>
        <row r="9">
          <cell r="V9">
            <v>8.5734882466215898E-2</v>
          </cell>
        </row>
        <row r="10">
          <cell r="V10">
            <v>6.242348508937879E-2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51D69-54FA-4C6F-9E2B-0B1D521D68E6}">
  <sheetPr>
    <tabColor rgb="FFFF0000"/>
  </sheetPr>
  <dimension ref="A1:T71"/>
  <sheetViews>
    <sheetView showGridLines="0" tabSelected="1" zoomScale="70" zoomScaleNormal="70" workbookViewId="0">
      <selection activeCell="M37" sqref="M37"/>
    </sheetView>
  </sheetViews>
  <sheetFormatPr defaultRowHeight="15" x14ac:dyDescent="0.25"/>
  <cols>
    <col min="1" max="1" width="5.7109375" customWidth="1"/>
    <col min="2" max="2" width="4.85546875" bestFit="1" customWidth="1"/>
    <col min="3" max="3" width="7.28515625" customWidth="1"/>
    <col min="4" max="4" width="17.140625" customWidth="1"/>
    <col min="5" max="9" width="23.28515625" customWidth="1"/>
    <col min="10" max="10" width="21" customWidth="1"/>
    <col min="11" max="11" width="18.7109375" customWidth="1"/>
    <col min="12" max="12" width="22.7109375" customWidth="1"/>
    <col min="13" max="14" width="19.42578125" customWidth="1"/>
    <col min="15" max="15" width="22.28515625" customWidth="1"/>
    <col min="16" max="17" width="19.42578125" customWidth="1"/>
    <col min="18" max="18" width="14" bestFit="1" customWidth="1"/>
    <col min="19" max="19" width="18.140625" customWidth="1"/>
    <col min="20" max="20" width="12" bestFit="1" customWidth="1"/>
  </cols>
  <sheetData>
    <row r="1" spans="1:20" ht="27.75" customHeight="1" x14ac:dyDescent="0.25">
      <c r="A1" s="315" t="s">
        <v>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</row>
    <row r="2" spans="1:20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</row>
    <row r="3" spans="1:20" ht="15.75" thickBot="1" x14ac:dyDescent="0.3">
      <c r="A3" s="3"/>
      <c r="B3" s="3"/>
      <c r="C3" s="2"/>
      <c r="D3" s="2"/>
      <c r="E3" s="2"/>
      <c r="F3" s="2"/>
      <c r="G3" s="2"/>
      <c r="H3" s="2"/>
      <c r="I3" s="2"/>
      <c r="J3" s="3"/>
      <c r="K3" s="3"/>
      <c r="L3" s="4"/>
      <c r="M3" s="3"/>
      <c r="N3" s="5"/>
      <c r="O3" s="3"/>
      <c r="P3" s="6" t="s">
        <v>2</v>
      </c>
      <c r="Q3" s="7"/>
    </row>
    <row r="4" spans="1:20" ht="16.5" thickBot="1" x14ac:dyDescent="0.3">
      <c r="A4" s="316" t="s">
        <v>3</v>
      </c>
      <c r="B4" s="317"/>
      <c r="C4" s="317"/>
      <c r="D4" s="317"/>
      <c r="E4" s="8">
        <v>2021</v>
      </c>
      <c r="F4" s="9">
        <v>2022</v>
      </c>
      <c r="G4" s="10">
        <v>2023</v>
      </c>
      <c r="H4" s="11">
        <v>2024</v>
      </c>
      <c r="I4" s="12"/>
      <c r="J4" s="318" t="s">
        <v>3</v>
      </c>
      <c r="K4" s="319"/>
      <c r="L4" s="8">
        <v>2021</v>
      </c>
      <c r="M4" s="9">
        <v>2022</v>
      </c>
      <c r="N4" s="10">
        <v>2023</v>
      </c>
      <c r="O4" s="13">
        <v>2024</v>
      </c>
      <c r="P4" s="14" t="s">
        <v>4</v>
      </c>
      <c r="Q4" s="7"/>
    </row>
    <row r="5" spans="1:20" x14ac:dyDescent="0.25">
      <c r="A5" s="320" t="s">
        <v>5</v>
      </c>
      <c r="B5" s="321"/>
      <c r="C5" s="321"/>
      <c r="D5" s="322"/>
      <c r="E5" s="15">
        <v>47309.413342952932</v>
      </c>
      <c r="F5" s="16">
        <v>48342.069411484525</v>
      </c>
      <c r="G5" s="17">
        <v>49424.151805746857</v>
      </c>
      <c r="H5" s="18">
        <v>51072.62866921255</v>
      </c>
      <c r="I5" s="19"/>
      <c r="J5" s="323" t="s">
        <v>6</v>
      </c>
      <c r="K5" s="324"/>
      <c r="L5" s="20">
        <v>135000</v>
      </c>
      <c r="M5" s="20">
        <v>135000</v>
      </c>
      <c r="N5" s="20">
        <v>135000</v>
      </c>
      <c r="O5" s="21" t="s">
        <v>7</v>
      </c>
      <c r="P5" s="22"/>
      <c r="Q5" s="7"/>
    </row>
    <row r="6" spans="1:20" x14ac:dyDescent="0.25">
      <c r="A6" s="310" t="s">
        <v>8</v>
      </c>
      <c r="B6" s="311"/>
      <c r="C6" s="311"/>
      <c r="D6" s="312"/>
      <c r="E6" s="23" t="s">
        <v>7</v>
      </c>
      <c r="F6" s="23" t="s">
        <v>7</v>
      </c>
      <c r="G6" s="24" t="s">
        <v>7</v>
      </c>
      <c r="H6" s="25" t="s">
        <v>7</v>
      </c>
      <c r="I6" s="19"/>
      <c r="J6" s="313" t="s">
        <v>9</v>
      </c>
      <c r="K6" s="314"/>
      <c r="L6" s="20">
        <v>5400</v>
      </c>
      <c r="M6" s="20">
        <v>5400</v>
      </c>
      <c r="N6" s="20">
        <v>5400</v>
      </c>
      <c r="O6" s="26">
        <v>5400</v>
      </c>
      <c r="P6" s="27">
        <f>O6/N6-1</f>
        <v>0</v>
      </c>
      <c r="Q6" s="7"/>
    </row>
    <row r="7" spans="1:20" ht="15.75" thickBot="1" x14ac:dyDescent="0.3">
      <c r="A7" s="341" t="s">
        <v>10</v>
      </c>
      <c r="B7" s="342"/>
      <c r="C7" s="342"/>
      <c r="D7" s="342"/>
      <c r="E7" s="28" t="s">
        <v>7</v>
      </c>
      <c r="F7" s="29" t="s">
        <v>7</v>
      </c>
      <c r="G7" s="30" t="s">
        <v>7</v>
      </c>
      <c r="H7" s="31" t="s">
        <v>7</v>
      </c>
      <c r="I7" s="32"/>
      <c r="J7" s="313" t="s">
        <v>11</v>
      </c>
      <c r="K7" s="314"/>
      <c r="L7" s="20">
        <v>3800</v>
      </c>
      <c r="M7" s="20">
        <v>4050</v>
      </c>
      <c r="N7" s="20">
        <v>4330</v>
      </c>
      <c r="O7" s="26">
        <v>4730</v>
      </c>
      <c r="P7" s="27">
        <f>O7/N7-1</f>
        <v>9.2378752886836057E-2</v>
      </c>
      <c r="Q7" s="33"/>
    </row>
    <row r="8" spans="1:20" ht="15.75" thickBot="1" x14ac:dyDescent="0.3">
      <c r="A8" s="343"/>
      <c r="B8" s="343"/>
      <c r="C8" s="343"/>
      <c r="D8" s="343"/>
      <c r="E8" s="343"/>
      <c r="F8" s="343"/>
      <c r="G8" s="343"/>
      <c r="H8" s="343"/>
      <c r="I8" s="34"/>
      <c r="J8" s="344" t="s">
        <v>12</v>
      </c>
      <c r="K8" s="345"/>
      <c r="L8" s="35">
        <v>17.95</v>
      </c>
      <c r="M8" s="35">
        <v>17.95</v>
      </c>
      <c r="N8" s="35">
        <v>17.95</v>
      </c>
      <c r="O8" s="36">
        <v>17.95</v>
      </c>
      <c r="P8" s="37">
        <f>O8/N8-1</f>
        <v>0</v>
      </c>
    </row>
    <row r="9" spans="1:20" ht="15.75" thickBot="1" x14ac:dyDescent="0.3">
      <c r="A9" s="346"/>
      <c r="B9" s="346"/>
      <c r="C9" s="346"/>
      <c r="D9" s="346"/>
      <c r="E9" s="346"/>
      <c r="F9" s="346"/>
      <c r="G9" s="346"/>
      <c r="H9" s="346"/>
      <c r="I9" s="346"/>
      <c r="J9" s="38"/>
      <c r="K9" s="38"/>
      <c r="L9" s="38"/>
      <c r="M9" s="38"/>
      <c r="N9" s="38"/>
      <c r="O9" s="3"/>
      <c r="P9" s="3"/>
      <c r="Q9" s="6" t="s">
        <v>2</v>
      </c>
    </row>
    <row r="10" spans="1:20" x14ac:dyDescent="0.25">
      <c r="A10" s="325" t="s">
        <v>13</v>
      </c>
      <c r="B10" s="327" t="s">
        <v>14</v>
      </c>
      <c r="C10" s="329" t="s">
        <v>15</v>
      </c>
      <c r="D10" s="330"/>
      <c r="E10" s="330"/>
      <c r="F10" s="330"/>
      <c r="G10" s="331"/>
      <c r="H10" s="338" t="s">
        <v>16</v>
      </c>
      <c r="I10" s="338" t="s">
        <v>17</v>
      </c>
      <c r="J10" s="361" t="s">
        <v>18</v>
      </c>
      <c r="K10" s="364" t="s">
        <v>19</v>
      </c>
      <c r="L10" s="377" t="s">
        <v>20</v>
      </c>
      <c r="M10" s="380" t="s">
        <v>21</v>
      </c>
      <c r="N10" s="371" t="s">
        <v>22</v>
      </c>
      <c r="O10" s="374" t="s">
        <v>23</v>
      </c>
      <c r="P10" s="347" t="s">
        <v>24</v>
      </c>
      <c r="Q10" s="350" t="s">
        <v>25</v>
      </c>
    </row>
    <row r="11" spans="1:20" x14ac:dyDescent="0.25">
      <c r="A11" s="326"/>
      <c r="B11" s="328"/>
      <c r="C11" s="332"/>
      <c r="D11" s="333"/>
      <c r="E11" s="333"/>
      <c r="F11" s="333"/>
      <c r="G11" s="334"/>
      <c r="H11" s="339"/>
      <c r="I11" s="339"/>
      <c r="J11" s="362"/>
      <c r="K11" s="365"/>
      <c r="L11" s="378"/>
      <c r="M11" s="381"/>
      <c r="N11" s="372"/>
      <c r="O11" s="375"/>
      <c r="P11" s="348"/>
      <c r="Q11" s="351"/>
    </row>
    <row r="12" spans="1:20" ht="15.75" thickBot="1" x14ac:dyDescent="0.3">
      <c r="A12" s="326"/>
      <c r="B12" s="328"/>
      <c r="C12" s="335"/>
      <c r="D12" s="336"/>
      <c r="E12" s="336"/>
      <c r="F12" s="336"/>
      <c r="G12" s="337"/>
      <c r="H12" s="340"/>
      <c r="I12" s="340"/>
      <c r="J12" s="363"/>
      <c r="K12" s="366"/>
      <c r="L12" s="379"/>
      <c r="M12" s="382"/>
      <c r="N12" s="373"/>
      <c r="O12" s="376"/>
      <c r="P12" s="349"/>
      <c r="Q12" s="352"/>
    </row>
    <row r="13" spans="1:20" ht="15.75" thickBot="1" x14ac:dyDescent="0.3">
      <c r="A13" s="39"/>
      <c r="B13" s="40"/>
      <c r="C13" s="353">
        <v>1</v>
      </c>
      <c r="D13" s="354"/>
      <c r="E13" s="354"/>
      <c r="F13" s="354"/>
      <c r="G13" s="354"/>
      <c r="H13" s="41">
        <v>2</v>
      </c>
      <c r="I13" s="41">
        <v>3</v>
      </c>
      <c r="J13" s="42">
        <v>4</v>
      </c>
      <c r="K13" s="43">
        <v>5</v>
      </c>
      <c r="L13" s="44">
        <v>6</v>
      </c>
      <c r="M13" s="42">
        <v>7</v>
      </c>
      <c r="N13" s="45">
        <v>8</v>
      </c>
      <c r="O13" s="46">
        <v>9</v>
      </c>
      <c r="P13" s="42">
        <v>10</v>
      </c>
      <c r="Q13" s="45">
        <v>11</v>
      </c>
    </row>
    <row r="14" spans="1:20" x14ac:dyDescent="0.25">
      <c r="A14" s="47"/>
      <c r="B14" s="48"/>
      <c r="C14" s="49"/>
      <c r="D14" s="3"/>
      <c r="E14" s="3"/>
      <c r="F14" s="3"/>
      <c r="G14" s="3"/>
      <c r="H14" s="50"/>
      <c r="I14" s="50"/>
      <c r="J14" s="51"/>
      <c r="K14" s="52"/>
      <c r="L14" s="53"/>
      <c r="M14" s="51"/>
      <c r="N14" s="54"/>
      <c r="O14" s="55"/>
      <c r="P14" s="51"/>
      <c r="Q14" s="54"/>
    </row>
    <row r="15" spans="1:20" ht="15.75" thickBot="1" x14ac:dyDescent="0.3">
      <c r="A15" s="47"/>
      <c r="B15" s="48"/>
      <c r="C15" s="56" t="s">
        <v>26</v>
      </c>
      <c r="D15" s="3"/>
      <c r="E15" s="3"/>
      <c r="F15" s="3"/>
      <c r="G15" s="3"/>
      <c r="H15" s="50"/>
      <c r="I15" s="50"/>
      <c r="J15" s="51"/>
      <c r="K15" s="52"/>
      <c r="L15" s="57"/>
      <c r="M15" s="51"/>
      <c r="N15" s="54"/>
      <c r="O15" s="58"/>
      <c r="P15" s="51"/>
      <c r="Q15" s="54"/>
    </row>
    <row r="16" spans="1:20" x14ac:dyDescent="0.25">
      <c r="A16" s="59" t="s">
        <v>27</v>
      </c>
      <c r="B16" s="60"/>
      <c r="C16" s="367" t="s">
        <v>28</v>
      </c>
      <c r="D16" s="368"/>
      <c r="E16" s="368"/>
      <c r="F16" s="368"/>
      <c r="G16" s="368"/>
      <c r="H16" s="61">
        <v>17395401074</v>
      </c>
      <c r="I16" s="61">
        <v>17965561474</v>
      </c>
      <c r="J16" s="62">
        <f>I16/$I$54</f>
        <v>0.89181866535268728</v>
      </c>
      <c r="K16" s="63">
        <f>I16/H16-1</f>
        <v>3.2776502109640226E-2</v>
      </c>
      <c r="L16" s="64">
        <v>17965561474</v>
      </c>
      <c r="M16" s="62">
        <f>L16/$L$54</f>
        <v>0.62744661075991914</v>
      </c>
      <c r="N16" s="65">
        <f>L16/I16-1</f>
        <v>0</v>
      </c>
      <c r="O16" s="66">
        <v>18430561474</v>
      </c>
      <c r="P16" s="62">
        <f>O16/$O$55</f>
        <v>0.64396123785892145</v>
      </c>
      <c r="Q16" s="65">
        <f>O16/L16-1</f>
        <v>2.5882853740639034E-2</v>
      </c>
      <c r="R16" s="67"/>
      <c r="S16" s="68"/>
      <c r="T16" s="68"/>
    </row>
    <row r="17" spans="1:20" x14ac:dyDescent="0.25">
      <c r="A17" s="69" t="s">
        <v>27</v>
      </c>
      <c r="B17" s="70"/>
      <c r="C17" s="369" t="s">
        <v>29</v>
      </c>
      <c r="D17" s="370"/>
      <c r="E17" s="370"/>
      <c r="F17" s="370"/>
      <c r="G17" s="370"/>
      <c r="H17" s="71">
        <v>3476658158</v>
      </c>
      <c r="I17" s="71">
        <v>3821738358</v>
      </c>
      <c r="J17" s="72">
        <f>I17/$I$54</f>
        <v>0.18971283512019729</v>
      </c>
      <c r="K17" s="73">
        <f>I17/H17-1</f>
        <v>9.9256292772399668E-2</v>
      </c>
      <c r="L17" s="74">
        <v>4321738358</v>
      </c>
      <c r="M17" s="72">
        <f>L17/$L$54</f>
        <v>0.15093656211316239</v>
      </c>
      <c r="N17" s="75">
        <f>L17/I17-1</f>
        <v>0.13083051563520987</v>
      </c>
      <c r="O17" s="76">
        <v>4786738358</v>
      </c>
      <c r="P17" s="72">
        <f>O17/$O$55</f>
        <v>0.16724796814643483</v>
      </c>
      <c r="Q17" s="75">
        <f>O17/L17-1</f>
        <v>0.10759559267146179</v>
      </c>
      <c r="R17" s="67"/>
      <c r="S17" s="68"/>
      <c r="T17" s="68"/>
    </row>
    <row r="18" spans="1:20" ht="15.75" thickBot="1" x14ac:dyDescent="0.3">
      <c r="A18" s="77" t="s">
        <v>27</v>
      </c>
      <c r="B18" s="78"/>
      <c r="C18" s="79" t="s">
        <v>30</v>
      </c>
      <c r="D18" s="80"/>
      <c r="E18" s="80"/>
      <c r="F18" s="80"/>
      <c r="G18" s="80"/>
      <c r="H18" s="81">
        <v>736800000</v>
      </c>
      <c r="I18" s="81">
        <v>836800000</v>
      </c>
      <c r="J18" s="82"/>
      <c r="K18" s="83"/>
      <c r="L18" s="84">
        <v>848800000</v>
      </c>
      <c r="M18" s="82"/>
      <c r="N18" s="85"/>
      <c r="O18" s="86">
        <v>859868500</v>
      </c>
      <c r="P18" s="82">
        <f>O18/$O$55</f>
        <v>3.004368501941896E-2</v>
      </c>
      <c r="Q18" s="85">
        <f>O18/L18-1</f>
        <v>1.3040174363807777E-2</v>
      </c>
      <c r="R18" s="67"/>
      <c r="S18" s="67"/>
    </row>
    <row r="19" spans="1:20" ht="15.75" thickBot="1" x14ac:dyDescent="0.3">
      <c r="A19" s="87"/>
      <c r="B19" s="88"/>
      <c r="C19" s="359" t="s">
        <v>31</v>
      </c>
      <c r="D19" s="360"/>
      <c r="E19" s="360"/>
      <c r="F19" s="360"/>
      <c r="G19" s="360"/>
      <c r="H19" s="89">
        <f>SUM(H16:H18)</f>
        <v>21608859232</v>
      </c>
      <c r="I19" s="89">
        <f>SUM(I16:I18)</f>
        <v>22624099832</v>
      </c>
      <c r="J19" s="90">
        <f>I19/$I$54</f>
        <v>1.1230706341229597</v>
      </c>
      <c r="K19" s="91">
        <f>I19/H19-1</f>
        <v>4.698260972964996E-2</v>
      </c>
      <c r="L19" s="92">
        <f>SUM(L16:L18)</f>
        <v>23136099832</v>
      </c>
      <c r="M19" s="90">
        <f>L19/$L$55</f>
        <v>0.80802748340486041</v>
      </c>
      <c r="N19" s="93">
        <f>L19/I19-1</f>
        <v>2.2630734650304962E-2</v>
      </c>
      <c r="O19" s="94">
        <f>SUM(O16:O18)</f>
        <v>24077168332</v>
      </c>
      <c r="P19" s="90">
        <f>O19/$O$55</f>
        <v>0.8412528910247753</v>
      </c>
      <c r="Q19" s="93">
        <f>O19/L19-1</f>
        <v>4.0675330191063175E-2</v>
      </c>
      <c r="R19" s="67"/>
      <c r="S19" s="67"/>
    </row>
    <row r="20" spans="1:20" x14ac:dyDescent="0.25">
      <c r="A20" s="47"/>
      <c r="B20" s="48"/>
      <c r="C20" s="49"/>
      <c r="D20" s="3"/>
      <c r="E20" s="3"/>
      <c r="F20" s="3"/>
      <c r="G20" s="3"/>
      <c r="H20" s="95"/>
      <c r="I20" s="95"/>
      <c r="J20" s="96"/>
      <c r="K20" s="97"/>
      <c r="L20" s="98"/>
      <c r="M20" s="96"/>
      <c r="N20" s="99"/>
      <c r="O20" s="100"/>
      <c r="P20" s="96"/>
      <c r="Q20" s="99"/>
      <c r="R20" s="67"/>
    </row>
    <row r="21" spans="1:20" ht="15.75" thickBot="1" x14ac:dyDescent="0.3">
      <c r="A21" s="47"/>
      <c r="B21" s="48"/>
      <c r="C21" s="49" t="s">
        <v>32</v>
      </c>
      <c r="D21" s="3"/>
      <c r="E21" s="3"/>
      <c r="F21" s="3"/>
      <c r="G21" s="3"/>
      <c r="H21" s="95"/>
      <c r="I21" s="95"/>
      <c r="J21" s="101"/>
      <c r="K21" s="101"/>
      <c r="L21" s="98"/>
      <c r="M21" s="101"/>
      <c r="N21" s="102"/>
      <c r="O21" s="100"/>
      <c r="P21" s="101"/>
      <c r="Q21" s="102"/>
      <c r="R21" s="67"/>
    </row>
    <row r="22" spans="1:20" x14ac:dyDescent="0.25">
      <c r="A22" s="59" t="s">
        <v>27</v>
      </c>
      <c r="B22" s="60"/>
      <c r="C22" s="355" t="s">
        <v>33</v>
      </c>
      <c r="D22" s="356"/>
      <c r="E22" s="356"/>
      <c r="F22" s="356"/>
      <c r="G22" s="356"/>
      <c r="H22" s="103">
        <v>1748385000</v>
      </c>
      <c r="I22" s="103">
        <v>1738530000</v>
      </c>
      <c r="J22" s="104">
        <f t="shared" ref="J22:J28" si="0">I22/$I$54</f>
        <v>8.6301422113605766E-2</v>
      </c>
      <c r="K22" s="105">
        <f t="shared" ref="K22:K28" si="1">I22/H22-1</f>
        <v>-5.6366303760327918E-3</v>
      </c>
      <c r="L22" s="106">
        <v>1678725000</v>
      </c>
      <c r="M22" s="104">
        <f t="shared" ref="M22:M27" si="2">L22/$L$54</f>
        <v>5.8629412343850766E-2</v>
      </c>
      <c r="N22" s="107">
        <f t="shared" ref="N22:N28" si="3">L22/I22-1</f>
        <v>-3.4399751514210264E-2</v>
      </c>
      <c r="O22" s="108">
        <v>1678725000</v>
      </c>
      <c r="P22" s="104">
        <f t="shared" ref="P22:P28" si="4">O22/$O$55</f>
        <v>5.865441649999284E-2</v>
      </c>
      <c r="Q22" s="107">
        <f t="shared" ref="Q22:Q28" si="5">O22/L22-1</f>
        <v>0</v>
      </c>
      <c r="R22" s="67"/>
      <c r="S22" s="67"/>
    </row>
    <row r="23" spans="1:20" x14ac:dyDescent="0.25">
      <c r="A23" s="109"/>
      <c r="B23" s="110" t="s">
        <v>34</v>
      </c>
      <c r="C23" s="357" t="s">
        <v>35</v>
      </c>
      <c r="D23" s="358"/>
      <c r="E23" s="358"/>
      <c r="F23" s="358"/>
      <c r="G23" s="358"/>
      <c r="H23" s="111">
        <v>120000000</v>
      </c>
      <c r="I23" s="111">
        <v>115000000</v>
      </c>
      <c r="J23" s="112">
        <f t="shared" si="0"/>
        <v>5.7086524495203782E-3</v>
      </c>
      <c r="K23" s="113">
        <f t="shared" si="1"/>
        <v>-4.166666666666663E-2</v>
      </c>
      <c r="L23" s="114">
        <v>120000000</v>
      </c>
      <c r="M23" s="112">
        <f t="shared" si="2"/>
        <v>4.1909958338989953E-3</v>
      </c>
      <c r="N23" s="115">
        <f t="shared" si="3"/>
        <v>4.3478260869565188E-2</v>
      </c>
      <c r="O23" s="116">
        <v>120000000</v>
      </c>
      <c r="P23" s="112">
        <f t="shared" si="4"/>
        <v>4.1927832015363686E-3</v>
      </c>
      <c r="Q23" s="115">
        <f t="shared" si="5"/>
        <v>0</v>
      </c>
      <c r="R23" s="67"/>
      <c r="S23" s="67"/>
    </row>
    <row r="24" spans="1:20" x14ac:dyDescent="0.25">
      <c r="A24" s="109" t="s">
        <v>27</v>
      </c>
      <c r="B24" s="110"/>
      <c r="C24" s="357" t="s">
        <v>36</v>
      </c>
      <c r="D24" s="358"/>
      <c r="E24" s="358"/>
      <c r="F24" s="358"/>
      <c r="G24" s="358"/>
      <c r="H24" s="111">
        <v>20000000</v>
      </c>
      <c r="I24" s="111">
        <v>20000000</v>
      </c>
      <c r="J24" s="112">
        <f t="shared" si="0"/>
        <v>9.9280912165571793E-4</v>
      </c>
      <c r="K24" s="113">
        <f t="shared" si="1"/>
        <v>0</v>
      </c>
      <c r="L24" s="114">
        <v>24000000</v>
      </c>
      <c r="M24" s="112">
        <f t="shared" si="2"/>
        <v>8.3819916677979915E-4</v>
      </c>
      <c r="N24" s="115">
        <f t="shared" si="3"/>
        <v>0.19999999999999996</v>
      </c>
      <c r="O24" s="116">
        <v>24000000</v>
      </c>
      <c r="P24" s="112">
        <f t="shared" si="4"/>
        <v>8.3855664030727374E-4</v>
      </c>
      <c r="Q24" s="115">
        <f t="shared" si="5"/>
        <v>0</v>
      </c>
      <c r="R24" s="67"/>
      <c r="S24" s="67"/>
    </row>
    <row r="25" spans="1:20" x14ac:dyDescent="0.25">
      <c r="A25" s="109"/>
      <c r="B25" s="110" t="s">
        <v>34</v>
      </c>
      <c r="C25" s="357" t="s">
        <v>37</v>
      </c>
      <c r="D25" s="358"/>
      <c r="E25" s="358"/>
      <c r="F25" s="358"/>
      <c r="G25" s="358"/>
      <c r="H25" s="111">
        <v>2000000</v>
      </c>
      <c r="I25" s="111">
        <v>2000000</v>
      </c>
      <c r="J25" s="112">
        <f t="shared" si="0"/>
        <v>9.9280912165571793E-5</v>
      </c>
      <c r="K25" s="113">
        <f t="shared" si="1"/>
        <v>0</v>
      </c>
      <c r="L25" s="114">
        <v>2000000</v>
      </c>
      <c r="M25" s="112">
        <f t="shared" si="2"/>
        <v>6.9849930564983267E-5</v>
      </c>
      <c r="N25" s="115">
        <f t="shared" si="3"/>
        <v>0</v>
      </c>
      <c r="O25" s="116">
        <v>2000000</v>
      </c>
      <c r="P25" s="112">
        <f t="shared" si="4"/>
        <v>6.9879720025606154E-5</v>
      </c>
      <c r="Q25" s="115">
        <f t="shared" si="5"/>
        <v>0</v>
      </c>
      <c r="R25" s="67"/>
      <c r="S25" s="67"/>
    </row>
    <row r="26" spans="1:20" x14ac:dyDescent="0.25">
      <c r="A26" s="109" t="s">
        <v>27</v>
      </c>
      <c r="B26" s="110"/>
      <c r="C26" s="357" t="s">
        <v>38</v>
      </c>
      <c r="D26" s="358"/>
      <c r="E26" s="358"/>
      <c r="F26" s="358"/>
      <c r="G26" s="358"/>
      <c r="H26" s="111">
        <v>764310600</v>
      </c>
      <c r="I26" s="111">
        <v>796829400</v>
      </c>
      <c r="J26" s="112">
        <f t="shared" si="0"/>
        <v>3.9554974836172638E-2</v>
      </c>
      <c r="K26" s="113">
        <f t="shared" si="1"/>
        <v>4.2546577268456121E-2</v>
      </c>
      <c r="L26" s="114">
        <v>785019600</v>
      </c>
      <c r="M26" s="112">
        <f t="shared" si="2"/>
        <v>2.7416782276075465E-2</v>
      </c>
      <c r="N26" s="115">
        <f t="shared" si="3"/>
        <v>-1.4820989285786901E-2</v>
      </c>
      <c r="O26" s="116">
        <v>759331800</v>
      </c>
      <c r="P26" s="112">
        <f t="shared" si="4"/>
        <v>2.653094679526978E-2</v>
      </c>
      <c r="Q26" s="115">
        <f t="shared" si="5"/>
        <v>-3.2722495081651481E-2</v>
      </c>
      <c r="R26" s="67"/>
      <c r="S26" s="67"/>
    </row>
    <row r="27" spans="1:20" ht="15.75" thickBot="1" x14ac:dyDescent="0.3">
      <c r="A27" s="77"/>
      <c r="B27" s="117" t="s">
        <v>34</v>
      </c>
      <c r="C27" s="396" t="s">
        <v>39</v>
      </c>
      <c r="D27" s="397"/>
      <c r="E27" s="397"/>
      <c r="F27" s="397"/>
      <c r="G27" s="397"/>
      <c r="H27" s="118">
        <v>25000000</v>
      </c>
      <c r="I27" s="118">
        <v>25000000</v>
      </c>
      <c r="J27" s="119">
        <f t="shared" si="0"/>
        <v>1.2410114020696473E-3</v>
      </c>
      <c r="K27" s="83">
        <f t="shared" si="1"/>
        <v>0</v>
      </c>
      <c r="L27" s="120">
        <v>25000000</v>
      </c>
      <c r="M27" s="119">
        <f t="shared" si="2"/>
        <v>8.7312413206229076E-4</v>
      </c>
      <c r="N27" s="121">
        <f t="shared" si="3"/>
        <v>0</v>
      </c>
      <c r="O27" s="122">
        <v>25000000</v>
      </c>
      <c r="P27" s="119">
        <f t="shared" si="4"/>
        <v>8.7349650032007679E-4</v>
      </c>
      <c r="Q27" s="121">
        <f t="shared" si="5"/>
        <v>0</v>
      </c>
      <c r="R27" s="67"/>
      <c r="S27" s="67"/>
    </row>
    <row r="28" spans="1:20" ht="15.75" thickBot="1" x14ac:dyDescent="0.3">
      <c r="A28" s="87"/>
      <c r="B28" s="88"/>
      <c r="C28" s="359" t="s">
        <v>40</v>
      </c>
      <c r="D28" s="360"/>
      <c r="E28" s="360"/>
      <c r="F28" s="360"/>
      <c r="G28" s="360"/>
      <c r="H28" s="89">
        <f>SUM(H22:H27)</f>
        <v>2679695600</v>
      </c>
      <c r="I28" s="89">
        <f>SUM(I22:I27)</f>
        <v>2697359400</v>
      </c>
      <c r="J28" s="90">
        <f t="shared" si="0"/>
        <v>0.13389815083518972</v>
      </c>
      <c r="K28" s="91">
        <f t="shared" si="1"/>
        <v>6.5917188504545088E-3</v>
      </c>
      <c r="L28" s="92">
        <f>SUM(L22:L27)</f>
        <v>2634744600</v>
      </c>
      <c r="M28" s="90">
        <f>L28/$L$55</f>
        <v>9.2018363683232296E-2</v>
      </c>
      <c r="N28" s="93">
        <f t="shared" si="3"/>
        <v>-2.3213369341883006E-2</v>
      </c>
      <c r="O28" s="94">
        <f>SUM(O22:O27)</f>
        <v>2609056800</v>
      </c>
      <c r="P28" s="90">
        <f t="shared" si="4"/>
        <v>9.1160079357451948E-2</v>
      </c>
      <c r="Q28" s="93">
        <f t="shared" si="5"/>
        <v>-9.7496356952396779E-3</v>
      </c>
      <c r="R28" s="67"/>
      <c r="S28" s="67"/>
    </row>
    <row r="29" spans="1:20" x14ac:dyDescent="0.25">
      <c r="A29" s="47"/>
      <c r="B29" s="48"/>
      <c r="C29" s="49"/>
      <c r="D29" s="3"/>
      <c r="E29" s="3"/>
      <c r="F29" s="3"/>
      <c r="G29" s="3"/>
      <c r="H29" s="95"/>
      <c r="I29" s="95"/>
      <c r="J29" s="96"/>
      <c r="K29" s="101"/>
      <c r="L29" s="98"/>
      <c r="M29" s="96"/>
      <c r="N29" s="102"/>
      <c r="O29" s="100"/>
      <c r="P29" s="96"/>
      <c r="Q29" s="102"/>
      <c r="R29" s="67"/>
    </row>
    <row r="30" spans="1:20" x14ac:dyDescent="0.25">
      <c r="A30" s="47"/>
      <c r="B30" s="48"/>
      <c r="C30" s="56" t="s">
        <v>41</v>
      </c>
      <c r="D30" s="3"/>
      <c r="E30" s="3"/>
      <c r="F30" s="3"/>
      <c r="G30" s="3"/>
      <c r="H30" s="95"/>
      <c r="I30" s="95"/>
      <c r="J30" s="101"/>
      <c r="K30" s="101"/>
      <c r="L30" s="98"/>
      <c r="M30" s="101"/>
      <c r="N30" s="102"/>
      <c r="O30" s="100"/>
      <c r="P30" s="101"/>
      <c r="Q30" s="102"/>
      <c r="R30" s="67"/>
    </row>
    <row r="31" spans="1:20" x14ac:dyDescent="0.25">
      <c r="A31" s="69" t="s">
        <v>27</v>
      </c>
      <c r="B31" s="123" t="s">
        <v>34</v>
      </c>
      <c r="C31" s="357" t="s">
        <v>42</v>
      </c>
      <c r="D31" s="358"/>
      <c r="E31" s="358"/>
      <c r="F31" s="358"/>
      <c r="G31" s="358"/>
      <c r="H31" s="111">
        <v>1420000000</v>
      </c>
      <c r="I31" s="111">
        <v>1399232643</v>
      </c>
      <c r="J31" s="112">
        <f>I31/$I$54</f>
        <v>6.9458546564441934E-2</v>
      </c>
      <c r="K31" s="113">
        <f>I31/H31-1</f>
        <v>-1.4624899295774596E-2</v>
      </c>
      <c r="L31" s="114">
        <v>1399232643</v>
      </c>
      <c r="M31" s="112">
        <f>L31/$L$54</f>
        <v>4.8868151478904005E-2</v>
      </c>
      <c r="N31" s="124">
        <f>L31/I31-1</f>
        <v>0</v>
      </c>
      <c r="O31" s="116">
        <v>1399232643</v>
      </c>
      <c r="P31" s="112">
        <f>O31/$O$55</f>
        <v>4.8888992671764456E-2</v>
      </c>
      <c r="Q31" s="124">
        <f>O31/L31-1</f>
        <v>0</v>
      </c>
      <c r="R31" s="67"/>
    </row>
    <row r="32" spans="1:20" x14ac:dyDescent="0.25">
      <c r="A32" s="109" t="s">
        <v>27</v>
      </c>
      <c r="B32" s="110"/>
      <c r="C32" s="123" t="s">
        <v>43</v>
      </c>
      <c r="D32" s="125" t="s">
        <v>44</v>
      </c>
      <c r="E32" s="48"/>
      <c r="F32" s="48"/>
      <c r="G32" s="48"/>
      <c r="H32" s="126">
        <v>1235000000</v>
      </c>
      <c r="I32" s="126">
        <v>1239232643</v>
      </c>
      <c r="J32" s="112">
        <f>I32/$I$54</f>
        <v>6.1516073591196194E-2</v>
      </c>
      <c r="K32" s="113">
        <f>I32/H32-1</f>
        <v>3.4272412955465015E-3</v>
      </c>
      <c r="L32" s="127">
        <v>1239232643</v>
      </c>
      <c r="M32" s="112">
        <f>L32/$L$54</f>
        <v>4.3280157033705344E-2</v>
      </c>
      <c r="N32" s="124">
        <f>L32/I32-1</f>
        <v>0</v>
      </c>
      <c r="O32" s="128">
        <v>1239232643</v>
      </c>
      <c r="P32" s="112">
        <f>O32/$O$55</f>
        <v>4.3298615069715968E-2</v>
      </c>
      <c r="Q32" s="124">
        <f>O32/L32-1</f>
        <v>0</v>
      </c>
      <c r="R32" s="67"/>
    </row>
    <row r="33" spans="1:19" x14ac:dyDescent="0.25">
      <c r="A33" s="109"/>
      <c r="B33" s="110" t="s">
        <v>34</v>
      </c>
      <c r="C33" s="129"/>
      <c r="D33" s="130" t="s">
        <v>45</v>
      </c>
      <c r="E33" s="131"/>
      <c r="F33" s="131"/>
      <c r="G33" s="132"/>
      <c r="H33" s="133">
        <v>185000000</v>
      </c>
      <c r="I33" s="134">
        <v>160000000</v>
      </c>
      <c r="J33" s="112">
        <f>I33/$I$54</f>
        <v>7.9424729732457434E-3</v>
      </c>
      <c r="K33" s="113">
        <f>I33/H33-1</f>
        <v>-0.13513513513513509</v>
      </c>
      <c r="L33" s="135">
        <v>160000000</v>
      </c>
      <c r="M33" s="112">
        <f>L33/$L$54</f>
        <v>5.5879944451986607E-3</v>
      </c>
      <c r="N33" s="124">
        <f>L33/I33-1</f>
        <v>0</v>
      </c>
      <c r="O33" s="136">
        <v>130000000</v>
      </c>
      <c r="P33" s="112">
        <f>O33/$O$55</f>
        <v>4.5421818016644E-3</v>
      </c>
      <c r="Q33" s="124">
        <f>O33/L33-1</f>
        <v>-0.1875</v>
      </c>
      <c r="R33" s="67"/>
      <c r="S33" s="67"/>
    </row>
    <row r="34" spans="1:19" x14ac:dyDescent="0.25">
      <c r="A34" s="109"/>
      <c r="B34" s="110" t="s">
        <v>34</v>
      </c>
      <c r="C34" s="137"/>
      <c r="D34" s="130" t="s">
        <v>46</v>
      </c>
      <c r="E34" s="131"/>
      <c r="F34" s="131"/>
      <c r="G34" s="132"/>
      <c r="H34" s="133"/>
      <c r="I34" s="134">
        <v>0</v>
      </c>
      <c r="J34" s="112"/>
      <c r="K34" s="113"/>
      <c r="L34" s="135">
        <v>0</v>
      </c>
      <c r="M34" s="112"/>
      <c r="N34" s="124"/>
      <c r="O34" s="136">
        <v>30000000</v>
      </c>
      <c r="P34" s="112">
        <f>O34/$O$55</f>
        <v>1.0481958003840921E-3</v>
      </c>
      <c r="Q34" s="124"/>
      <c r="R34" s="67"/>
      <c r="S34" s="67"/>
    </row>
    <row r="35" spans="1:19" ht="15.75" thickBot="1" x14ac:dyDescent="0.3">
      <c r="A35" s="87"/>
      <c r="B35" s="88"/>
      <c r="C35" s="384" t="s">
        <v>47</v>
      </c>
      <c r="D35" s="385"/>
      <c r="E35" s="385"/>
      <c r="F35" s="385"/>
      <c r="G35" s="385"/>
      <c r="H35" s="89">
        <f>SUM(H31)</f>
        <v>1420000000</v>
      </c>
      <c r="I35" s="89">
        <f>SUM(I31)</f>
        <v>1399232643</v>
      </c>
      <c r="J35" s="90">
        <f>I35/$I$54</f>
        <v>6.9458546564441934E-2</v>
      </c>
      <c r="K35" s="91">
        <f>I35/H35-1</f>
        <v>-1.4624899295774596E-2</v>
      </c>
      <c r="L35" s="92">
        <f>SUM(L31)</f>
        <v>1399232643</v>
      </c>
      <c r="M35" s="90">
        <f>L35/$L$55</f>
        <v>4.8868151478904005E-2</v>
      </c>
      <c r="N35" s="93">
        <f>L35/I35-1</f>
        <v>0</v>
      </c>
      <c r="O35" s="94">
        <f>SUM(O31)</f>
        <v>1399232643</v>
      </c>
      <c r="P35" s="90">
        <f>O35/$O$55</f>
        <v>4.8888992671764456E-2</v>
      </c>
      <c r="Q35" s="93">
        <f>O35/L35-1</f>
        <v>0</v>
      </c>
      <c r="R35" s="67"/>
      <c r="S35" s="67"/>
    </row>
    <row r="36" spans="1:19" x14ac:dyDescent="0.25">
      <c r="A36" s="47"/>
      <c r="B36" s="48"/>
      <c r="C36" s="49"/>
      <c r="D36" s="3"/>
      <c r="E36" s="3"/>
      <c r="F36" s="3"/>
      <c r="G36" s="3"/>
      <c r="H36" s="95"/>
      <c r="I36" s="95"/>
      <c r="J36" s="96"/>
      <c r="K36" s="101"/>
      <c r="L36" s="98"/>
      <c r="M36" s="96"/>
      <c r="N36" s="102"/>
      <c r="O36" s="100"/>
      <c r="P36" s="96"/>
      <c r="Q36" s="102"/>
      <c r="R36" s="67"/>
    </row>
    <row r="37" spans="1:19" ht="15.75" thickBot="1" x14ac:dyDescent="0.3">
      <c r="A37" s="138"/>
      <c r="B37" s="139"/>
      <c r="C37" s="56" t="s">
        <v>48</v>
      </c>
      <c r="D37" s="3"/>
      <c r="E37" s="3"/>
      <c r="F37" s="3"/>
      <c r="G37" s="3"/>
      <c r="H37" s="95"/>
      <c r="I37" s="95"/>
      <c r="J37" s="101"/>
      <c r="K37" s="101"/>
      <c r="L37" s="98"/>
      <c r="M37" s="101"/>
      <c r="N37" s="102"/>
      <c r="O37" s="100"/>
      <c r="P37" s="101"/>
      <c r="Q37" s="102"/>
      <c r="R37" s="67"/>
    </row>
    <row r="38" spans="1:19" ht="15.75" thickBot="1" x14ac:dyDescent="0.3">
      <c r="A38" s="140" t="s">
        <v>27</v>
      </c>
      <c r="B38" s="141"/>
      <c r="C38" s="142" t="s">
        <v>49</v>
      </c>
      <c r="D38" s="143"/>
      <c r="E38" s="143"/>
      <c r="F38" s="143"/>
      <c r="G38" s="143"/>
      <c r="H38" s="144">
        <f>SUM(H39:H40)</f>
        <v>40000000</v>
      </c>
      <c r="I38" s="144">
        <f>SUM(I39:I40)</f>
        <v>47000000</v>
      </c>
      <c r="J38" s="145">
        <f>I38/$I$54</f>
        <v>2.3331014358909372E-3</v>
      </c>
      <c r="K38" s="146">
        <f>I38/H38-1</f>
        <v>0.17500000000000004</v>
      </c>
      <c r="L38" s="147">
        <f>SUM(L39:L40)</f>
        <v>31667000</v>
      </c>
      <c r="M38" s="145">
        <f>L38/$L$54</f>
        <v>1.1059688756006624E-3</v>
      </c>
      <c r="N38" s="148">
        <f>L38/I38-1</f>
        <v>-0.32623404255319144</v>
      </c>
      <c r="O38" s="149">
        <f>SUM(O39:O40)</f>
        <v>48367000</v>
      </c>
      <c r="P38" s="145">
        <f t="shared" ref="P38:P47" si="6">O38/$O$55</f>
        <v>1.6899362092392463E-3</v>
      </c>
      <c r="Q38" s="148">
        <f>O38/L38-1</f>
        <v>0.52736286986452785</v>
      </c>
      <c r="R38" s="67"/>
    </row>
    <row r="39" spans="1:19" x14ac:dyDescent="0.25">
      <c r="A39" s="150" t="s">
        <v>27</v>
      </c>
      <c r="B39" s="151"/>
      <c r="C39" s="129"/>
      <c r="D39" s="130" t="s">
        <v>50</v>
      </c>
      <c r="E39" s="131"/>
      <c r="F39" s="131"/>
      <c r="G39" s="132"/>
      <c r="H39" s="152">
        <v>10000000</v>
      </c>
      <c r="I39" s="111">
        <v>10000000</v>
      </c>
      <c r="J39" s="112">
        <f>I39/$I$54</f>
        <v>4.9640456082785897E-4</v>
      </c>
      <c r="K39" s="113">
        <f t="shared" ref="K39:K53" si="7">I39/H39-1</f>
        <v>0</v>
      </c>
      <c r="L39" s="114">
        <v>11667000</v>
      </c>
      <c r="M39" s="112">
        <f>L39/$L$54</f>
        <v>4.0746956995082984E-4</v>
      </c>
      <c r="N39" s="124">
        <f>L39/I39-1</f>
        <v>0.16670000000000007</v>
      </c>
      <c r="O39" s="116">
        <v>11667000</v>
      </c>
      <c r="P39" s="112">
        <f t="shared" si="6"/>
        <v>4.0764334676937348E-4</v>
      </c>
      <c r="Q39" s="124">
        <f>O39/L39-1</f>
        <v>0</v>
      </c>
      <c r="R39" s="67"/>
    </row>
    <row r="40" spans="1:19" ht="15.75" thickBot="1" x14ac:dyDescent="0.3">
      <c r="A40" s="153" t="s">
        <v>27</v>
      </c>
      <c r="B40" s="151"/>
      <c r="C40" s="129"/>
      <c r="D40" s="151" t="s">
        <v>51</v>
      </c>
      <c r="E40" s="154"/>
      <c r="F40" s="154"/>
      <c r="G40" s="155"/>
      <c r="H40" s="152">
        <v>30000000</v>
      </c>
      <c r="I40" s="111">
        <v>37000000</v>
      </c>
      <c r="J40" s="112">
        <f>I40/$I$54</f>
        <v>1.8366968750630781E-3</v>
      </c>
      <c r="K40" s="113">
        <f t="shared" si="7"/>
        <v>0.23333333333333339</v>
      </c>
      <c r="L40" s="114">
        <v>20000000</v>
      </c>
      <c r="M40" s="112">
        <f>L40/$L$54</f>
        <v>6.9849930564983259E-4</v>
      </c>
      <c r="N40" s="124">
        <f>L40/I40-1</f>
        <v>-0.45945945945945943</v>
      </c>
      <c r="O40" s="116">
        <v>36700000</v>
      </c>
      <c r="P40" s="112">
        <f t="shared" si="6"/>
        <v>1.2822928624698728E-3</v>
      </c>
      <c r="Q40" s="124">
        <f>O40/L40-1</f>
        <v>0.83499999999999996</v>
      </c>
      <c r="R40" s="67"/>
    </row>
    <row r="41" spans="1:19" ht="15.75" thickBot="1" x14ac:dyDescent="0.3">
      <c r="A41" s="156"/>
      <c r="B41" s="157"/>
      <c r="C41" s="142" t="s">
        <v>52</v>
      </c>
      <c r="D41" s="143"/>
      <c r="E41" s="143"/>
      <c r="F41" s="143"/>
      <c r="G41" s="143"/>
      <c r="H41" s="158">
        <f>SUM(H42:H52)</f>
        <v>380904400</v>
      </c>
      <c r="I41" s="158">
        <f>SUM(I42:I52)</f>
        <v>561767357</v>
      </c>
      <c r="J41" s="145">
        <f>I41/$I$54</f>
        <v>2.7886387813901205E-2</v>
      </c>
      <c r="K41" s="146">
        <f t="shared" si="7"/>
        <v>0.47482506634210586</v>
      </c>
      <c r="L41" s="159">
        <f>SUM(L42:L50)</f>
        <v>1331068926</v>
      </c>
      <c r="M41" s="145">
        <f>L41/$L$54</f>
        <v>4.6487536029153419E-2</v>
      </c>
      <c r="N41" s="148">
        <f>L41/I41-1</f>
        <v>1.3694308852481081</v>
      </c>
      <c r="O41" s="160">
        <f>SUM(O42:O50)</f>
        <v>386782166</v>
      </c>
      <c r="P41" s="145">
        <f t="shared" si="6"/>
        <v>1.3514114735488761E-2</v>
      </c>
      <c r="Q41" s="148">
        <f>O41/L41-1</f>
        <v>-0.7094198816868782</v>
      </c>
      <c r="R41" s="67"/>
    </row>
    <row r="42" spans="1:19" x14ac:dyDescent="0.25">
      <c r="A42" s="161" t="s">
        <v>27</v>
      </c>
      <c r="B42" s="125" t="s">
        <v>34</v>
      </c>
      <c r="C42" s="129" t="s">
        <v>53</v>
      </c>
      <c r="D42" s="162" t="s">
        <v>54</v>
      </c>
      <c r="E42" s="162"/>
      <c r="F42" s="162"/>
      <c r="G42" s="162"/>
      <c r="H42" s="163"/>
      <c r="I42" s="163"/>
      <c r="J42" s="164"/>
      <c r="K42" s="165"/>
      <c r="L42" s="166"/>
      <c r="M42" s="164"/>
      <c r="N42" s="167"/>
      <c r="O42" s="168"/>
      <c r="P42" s="164">
        <f t="shared" si="6"/>
        <v>0</v>
      </c>
      <c r="Q42" s="167"/>
      <c r="R42" s="67"/>
      <c r="S42" s="67"/>
    </row>
    <row r="43" spans="1:19" x14ac:dyDescent="0.25">
      <c r="A43" s="109" t="s">
        <v>27</v>
      </c>
      <c r="B43" s="125"/>
      <c r="C43" s="129"/>
      <c r="D43" s="123" t="s">
        <v>43</v>
      </c>
      <c r="E43" s="154" t="s">
        <v>55</v>
      </c>
      <c r="F43" s="162"/>
      <c r="G43" s="162"/>
      <c r="H43" s="169">
        <v>86690000</v>
      </c>
      <c r="I43" s="169">
        <v>100000000</v>
      </c>
      <c r="J43" s="170">
        <f>I43/$I$54</f>
        <v>4.9640456082785892E-3</v>
      </c>
      <c r="K43" s="171">
        <f t="shared" si="7"/>
        <v>0.15353558657284583</v>
      </c>
      <c r="L43" s="114">
        <v>100000000</v>
      </c>
      <c r="M43" s="170">
        <f>L43/$L$54</f>
        <v>3.492496528249163E-3</v>
      </c>
      <c r="N43" s="124">
        <f>L43/I43-1</f>
        <v>0</v>
      </c>
      <c r="O43" s="116">
        <v>108300000</v>
      </c>
      <c r="P43" s="170">
        <f t="shared" si="6"/>
        <v>3.7839868393865729E-3</v>
      </c>
      <c r="Q43" s="124">
        <f>O43/L43-1</f>
        <v>8.2999999999999963E-2</v>
      </c>
      <c r="R43" s="67"/>
      <c r="S43" s="67"/>
    </row>
    <row r="44" spans="1:19" x14ac:dyDescent="0.25">
      <c r="A44" s="161" t="s">
        <v>27</v>
      </c>
      <c r="B44" s="125"/>
      <c r="C44" s="129"/>
      <c r="D44" s="129"/>
      <c r="E44" s="154" t="s">
        <v>56</v>
      </c>
      <c r="F44" s="162"/>
      <c r="G44" s="162"/>
      <c r="H44" s="169">
        <v>22000000</v>
      </c>
      <c r="I44" s="169">
        <v>15000000</v>
      </c>
      <c r="J44" s="170">
        <f>I44/$I$54</f>
        <v>7.4460684124178845E-4</v>
      </c>
      <c r="K44" s="171">
        <f t="shared" si="7"/>
        <v>-0.31818181818181823</v>
      </c>
      <c r="L44" s="114">
        <v>25000000</v>
      </c>
      <c r="M44" s="170">
        <f>L44/$L$54</f>
        <v>8.7312413206229076E-4</v>
      </c>
      <c r="N44" s="124">
        <f>L44/I44-1</f>
        <v>0.66666666666666674</v>
      </c>
      <c r="O44" s="116">
        <v>25000000</v>
      </c>
      <c r="P44" s="170">
        <f t="shared" si="6"/>
        <v>8.7349650032007679E-4</v>
      </c>
      <c r="Q44" s="124">
        <f>O44/L44-1</f>
        <v>0</v>
      </c>
      <c r="R44" s="67"/>
      <c r="S44" s="67"/>
    </row>
    <row r="45" spans="1:19" x14ac:dyDescent="0.25">
      <c r="A45" s="161"/>
      <c r="B45" s="125" t="s">
        <v>34</v>
      </c>
      <c r="C45" s="129"/>
      <c r="D45" s="129"/>
      <c r="E45" s="154" t="s">
        <v>57</v>
      </c>
      <c r="F45" s="162"/>
      <c r="G45" s="162"/>
      <c r="H45" s="169">
        <v>11000000</v>
      </c>
      <c r="I45" s="169">
        <v>11000000</v>
      </c>
      <c r="J45" s="170">
        <f>I45/$I$54</f>
        <v>5.4604501691064486E-4</v>
      </c>
      <c r="K45" s="171">
        <f t="shared" si="7"/>
        <v>0</v>
      </c>
      <c r="L45" s="114">
        <v>15200000</v>
      </c>
      <c r="M45" s="170">
        <f>L45/$L$54</f>
        <v>5.308594722938728E-4</v>
      </c>
      <c r="N45" s="124">
        <f>L45/I45-1</f>
        <v>0.38181818181818183</v>
      </c>
      <c r="O45" s="116">
        <v>15200000</v>
      </c>
      <c r="P45" s="170">
        <f t="shared" si="6"/>
        <v>5.3108587219460673E-4</v>
      </c>
      <c r="Q45" s="124">
        <f>O45/L45-1</f>
        <v>0</v>
      </c>
      <c r="R45" s="67"/>
      <c r="S45" s="67"/>
    </row>
    <row r="46" spans="1:19" x14ac:dyDescent="0.25">
      <c r="A46" s="161"/>
      <c r="B46" s="125" t="s">
        <v>34</v>
      </c>
      <c r="C46" s="129"/>
      <c r="D46" s="129"/>
      <c r="E46" s="154" t="s">
        <v>58</v>
      </c>
      <c r="F46" s="154"/>
      <c r="G46" s="154"/>
      <c r="H46" s="169">
        <v>24000000</v>
      </c>
      <c r="I46" s="169">
        <v>20000000</v>
      </c>
      <c r="J46" s="170">
        <f>I46/$I$54</f>
        <v>9.9280912165571793E-4</v>
      </c>
      <c r="K46" s="171">
        <f t="shared" si="7"/>
        <v>-0.16666666666666663</v>
      </c>
      <c r="L46" s="114">
        <v>20000000</v>
      </c>
      <c r="M46" s="170">
        <f>L46/$L$54</f>
        <v>6.9849930564983259E-4</v>
      </c>
      <c r="N46" s="124">
        <f>L46/I46-1</f>
        <v>0</v>
      </c>
      <c r="O46" s="116">
        <v>20000000</v>
      </c>
      <c r="P46" s="170">
        <f t="shared" si="6"/>
        <v>6.9879720025606143E-4</v>
      </c>
      <c r="Q46" s="124">
        <f>O46/L46-1</f>
        <v>0</v>
      </c>
      <c r="R46" s="67"/>
      <c r="S46" s="67"/>
    </row>
    <row r="47" spans="1:19" x14ac:dyDescent="0.25">
      <c r="A47" s="125" t="s">
        <v>27</v>
      </c>
      <c r="B47" s="125"/>
      <c r="C47" s="129"/>
      <c r="D47" s="129"/>
      <c r="E47" s="172" t="s">
        <v>59</v>
      </c>
      <c r="F47" s="172"/>
      <c r="G47" s="172"/>
      <c r="H47" s="163"/>
      <c r="I47" s="163">
        <v>150000000</v>
      </c>
      <c r="J47" s="164"/>
      <c r="K47" s="165"/>
      <c r="L47" s="173">
        <v>200000000</v>
      </c>
      <c r="M47" s="170"/>
      <c r="N47" s="124">
        <f t="shared" ref="N47:N51" si="8">L47/I47-1</f>
        <v>0.33333333333333326</v>
      </c>
      <c r="O47" s="174">
        <v>200000000</v>
      </c>
      <c r="P47" s="170">
        <f t="shared" si="6"/>
        <v>6.9879720025606143E-3</v>
      </c>
      <c r="Q47" s="124"/>
      <c r="R47" s="67"/>
      <c r="S47" s="67"/>
    </row>
    <row r="48" spans="1:19" x14ac:dyDescent="0.25">
      <c r="A48" s="125" t="s">
        <v>27</v>
      </c>
      <c r="B48" s="125"/>
      <c r="C48" s="129"/>
      <c r="D48" s="129"/>
      <c r="E48" s="172" t="s">
        <v>60</v>
      </c>
      <c r="F48" s="172"/>
      <c r="G48" s="172"/>
      <c r="H48" s="163"/>
      <c r="I48" s="163"/>
      <c r="J48" s="164"/>
      <c r="K48" s="165"/>
      <c r="L48" s="173">
        <v>800000000</v>
      </c>
      <c r="M48" s="170"/>
      <c r="N48" s="124"/>
      <c r="O48" s="174">
        <v>0</v>
      </c>
      <c r="P48" s="170"/>
      <c r="Q48" s="124"/>
      <c r="R48" s="67"/>
      <c r="S48" s="67"/>
    </row>
    <row r="49" spans="1:20" x14ac:dyDescent="0.25">
      <c r="A49" s="125" t="s">
        <v>27</v>
      </c>
      <c r="B49" s="125"/>
      <c r="C49" s="129"/>
      <c r="D49" s="129"/>
      <c r="E49" s="172" t="s">
        <v>61</v>
      </c>
      <c r="F49" s="172"/>
      <c r="G49" s="172"/>
      <c r="H49" s="163"/>
      <c r="I49" s="163">
        <v>120000000</v>
      </c>
      <c r="J49" s="164"/>
      <c r="K49" s="165"/>
      <c r="L49" s="173">
        <v>133200000</v>
      </c>
      <c r="M49" s="170"/>
      <c r="N49" s="124">
        <f t="shared" si="8"/>
        <v>0.1100000000000001</v>
      </c>
      <c r="O49" s="174">
        <v>0</v>
      </c>
      <c r="P49" s="170">
        <f t="shared" ref="P49:P55" si="9">O49/$O$55</f>
        <v>0</v>
      </c>
      <c r="Q49" s="124"/>
      <c r="R49" s="67"/>
      <c r="S49" s="67"/>
    </row>
    <row r="50" spans="1:20" x14ac:dyDescent="0.25">
      <c r="A50" s="161" t="s">
        <v>27</v>
      </c>
      <c r="B50" s="125" t="s">
        <v>34</v>
      </c>
      <c r="C50" s="129"/>
      <c r="D50" s="129"/>
      <c r="E50" s="172" t="s">
        <v>62</v>
      </c>
      <c r="F50" s="172"/>
      <c r="G50" s="172"/>
      <c r="H50" s="163">
        <v>99214400</v>
      </c>
      <c r="I50" s="163">
        <v>45767357</v>
      </c>
      <c r="J50" s="164">
        <f>I50/$I$54</f>
        <v>2.2719124751836837E-3</v>
      </c>
      <c r="K50" s="165">
        <f t="shared" si="7"/>
        <v>-0.53870247665661442</v>
      </c>
      <c r="L50" s="173">
        <v>37668926</v>
      </c>
      <c r="M50" s="170">
        <f>L50/$L$54</f>
        <v>1.3155859327787464E-3</v>
      </c>
      <c r="N50" s="124">
        <f t="shared" si="8"/>
        <v>-0.17694775339550417</v>
      </c>
      <c r="O50" s="174">
        <v>18282166</v>
      </c>
      <c r="P50" s="170">
        <f t="shared" si="9"/>
        <v>6.3877632077082795E-4</v>
      </c>
      <c r="Q50" s="124">
        <f>O50/L50-1</f>
        <v>-0.51466187275952602</v>
      </c>
      <c r="R50" s="67"/>
      <c r="S50" s="67"/>
    </row>
    <row r="51" spans="1:20" x14ac:dyDescent="0.25">
      <c r="A51" s="161" t="s">
        <v>27</v>
      </c>
      <c r="B51" s="125"/>
      <c r="C51" s="386" t="s">
        <v>63</v>
      </c>
      <c r="D51" s="387"/>
      <c r="E51" s="387"/>
      <c r="F51" s="387"/>
      <c r="G51" s="388"/>
      <c r="H51" s="163">
        <v>100000000</v>
      </c>
      <c r="I51" s="163">
        <v>100000000</v>
      </c>
      <c r="J51" s="164"/>
      <c r="K51" s="171"/>
      <c r="L51" s="173">
        <v>100000000</v>
      </c>
      <c r="M51" s="164">
        <f t="shared" ref="M51:M52" si="10">L51/$L$54</f>
        <v>3.492496528249163E-3</v>
      </c>
      <c r="N51" s="124">
        <f t="shared" si="8"/>
        <v>0</v>
      </c>
      <c r="O51" s="174">
        <v>100000000</v>
      </c>
      <c r="P51" s="164">
        <f t="shared" si="9"/>
        <v>3.4939860012803072E-3</v>
      </c>
      <c r="Q51" s="124">
        <f t="shared" ref="Q51" si="11">O51/L51-1</f>
        <v>0</v>
      </c>
      <c r="R51" s="67"/>
      <c r="S51" s="67"/>
    </row>
    <row r="52" spans="1:20" ht="15.75" thickBot="1" x14ac:dyDescent="0.3">
      <c r="A52" s="161" t="s">
        <v>27</v>
      </c>
      <c r="B52" s="125"/>
      <c r="C52" s="389" t="s">
        <v>64</v>
      </c>
      <c r="D52" s="390"/>
      <c r="E52" s="390"/>
      <c r="F52" s="390"/>
      <c r="G52" s="391"/>
      <c r="H52" s="163">
        <v>38000000</v>
      </c>
      <c r="I52" s="163">
        <v>0</v>
      </c>
      <c r="J52" s="164"/>
      <c r="K52" s="165"/>
      <c r="L52" s="173">
        <v>0</v>
      </c>
      <c r="M52" s="170">
        <f t="shared" si="10"/>
        <v>0</v>
      </c>
      <c r="N52" s="124"/>
      <c r="O52" s="175">
        <v>0</v>
      </c>
      <c r="P52" s="170">
        <f t="shared" si="9"/>
        <v>0</v>
      </c>
      <c r="Q52" s="124"/>
      <c r="R52" s="67"/>
      <c r="S52" s="67"/>
    </row>
    <row r="53" spans="1:20" ht="15.75" thickBot="1" x14ac:dyDescent="0.3">
      <c r="A53" s="176"/>
      <c r="B53" s="177"/>
      <c r="C53" s="178" t="s">
        <v>65</v>
      </c>
      <c r="D53" s="179"/>
      <c r="E53" s="179"/>
      <c r="F53" s="179"/>
      <c r="G53" s="179"/>
      <c r="H53" s="180">
        <f>+H38+H41</f>
        <v>420904400</v>
      </c>
      <c r="I53" s="180">
        <f>+I38+I41</f>
        <v>608767357</v>
      </c>
      <c r="J53" s="181">
        <f>I53/$I$54</f>
        <v>3.0219489249792144E-2</v>
      </c>
      <c r="K53" s="182">
        <f t="shared" si="7"/>
        <v>0.44633165393376739</v>
      </c>
      <c r="L53" s="183">
        <f>+L38+L41+L51+L52</f>
        <v>1462735926</v>
      </c>
      <c r="M53" s="181">
        <f>L53/$L$55</f>
        <v>5.108600143300325E-2</v>
      </c>
      <c r="N53" s="184">
        <f>L53/I53-1</f>
        <v>1.4027831144040794</v>
      </c>
      <c r="O53" s="185">
        <f>+O38+O41+O51+O52</f>
        <v>535149166</v>
      </c>
      <c r="P53" s="181">
        <f t="shared" si="9"/>
        <v>1.8698036946008315E-2</v>
      </c>
      <c r="Q53" s="184">
        <f>O53/L53-1</f>
        <v>-0.6341450589352654</v>
      </c>
      <c r="R53" s="67"/>
      <c r="S53" s="67"/>
      <c r="T53" s="67"/>
    </row>
    <row r="54" spans="1:20" ht="6" customHeight="1" thickBot="1" x14ac:dyDescent="0.3">
      <c r="A54" s="186"/>
      <c r="B54" s="187"/>
      <c r="C54" s="188"/>
      <c r="D54" s="188"/>
      <c r="E54" s="188"/>
      <c r="F54" s="188"/>
      <c r="G54" s="188"/>
      <c r="H54" s="189">
        <v>19907272</v>
      </c>
      <c r="I54" s="189">
        <v>20144859232</v>
      </c>
      <c r="J54" s="190">
        <f>I54/$I$54</f>
        <v>1</v>
      </c>
      <c r="K54" s="191"/>
      <c r="L54" s="192">
        <f>L55</f>
        <v>28632813001</v>
      </c>
      <c r="M54" s="190"/>
      <c r="N54" s="193"/>
      <c r="O54" s="175"/>
      <c r="P54" s="190">
        <f t="shared" si="9"/>
        <v>0</v>
      </c>
      <c r="Q54" s="193"/>
      <c r="R54" s="67"/>
    </row>
    <row r="55" spans="1:20" ht="16.5" thickBot="1" x14ac:dyDescent="0.3">
      <c r="A55" s="194"/>
      <c r="B55" s="195"/>
      <c r="C55" s="196" t="s">
        <v>66</v>
      </c>
      <c r="D55" s="197"/>
      <c r="E55" s="197"/>
      <c r="F55" s="197"/>
      <c r="G55" s="198"/>
      <c r="H55" s="199">
        <f>+H19+H28+H35+H53</f>
        <v>26129459232</v>
      </c>
      <c r="I55" s="199">
        <f>+I19+I28+I35+I53</f>
        <v>27329459232</v>
      </c>
      <c r="J55" s="181">
        <f>I55/$I$54</f>
        <v>1.3566468207723836</v>
      </c>
      <c r="K55" s="182">
        <f>I55/H55-1</f>
        <v>4.5925175463654266E-2</v>
      </c>
      <c r="L55" s="200">
        <f>+L19+L28+L35+L53</f>
        <v>28632813001</v>
      </c>
      <c r="M55" s="181">
        <f>L55/$L$55</f>
        <v>1</v>
      </c>
      <c r="N55" s="184">
        <f>L55/I55-1</f>
        <v>4.7690433899032492E-2</v>
      </c>
      <c r="O55" s="201">
        <f>+O19+O28+O35+O53</f>
        <v>28620606941</v>
      </c>
      <c r="P55" s="181">
        <f t="shared" si="9"/>
        <v>1</v>
      </c>
      <c r="Q55" s="184">
        <f>O55/L55-1</f>
        <v>-4.262962217359556E-4</v>
      </c>
      <c r="R55" s="67"/>
      <c r="S55" s="67"/>
    </row>
    <row r="56" spans="1:20" ht="15.75" thickBot="1" x14ac:dyDescent="0.3"/>
    <row r="57" spans="1:20" ht="15.75" x14ac:dyDescent="0.25">
      <c r="A57" s="202"/>
      <c r="B57" s="203"/>
      <c r="C57" s="204" t="s">
        <v>67</v>
      </c>
      <c r="D57" s="205"/>
      <c r="E57" s="205"/>
      <c r="F57" s="205"/>
      <c r="G57" s="205"/>
      <c r="H57" s="103">
        <v>2245994748</v>
      </c>
      <c r="I57" s="206">
        <v>1235994748</v>
      </c>
      <c r="J57" s="207"/>
      <c r="K57" s="208"/>
      <c r="L57" s="209">
        <v>2245994748</v>
      </c>
      <c r="M57" s="207"/>
      <c r="N57" s="210"/>
      <c r="O57" s="211">
        <v>2245994748</v>
      </c>
      <c r="P57" s="207"/>
      <c r="Q57" s="210"/>
      <c r="R57" s="67"/>
    </row>
    <row r="58" spans="1:20" ht="15.75" x14ac:dyDescent="0.25">
      <c r="A58" s="212"/>
      <c r="B58" s="213"/>
      <c r="C58" s="214" t="s">
        <v>68</v>
      </c>
      <c r="D58" s="215"/>
      <c r="E58" s="215"/>
      <c r="F58" s="215"/>
      <c r="G58" s="215"/>
      <c r="H58" s="111">
        <v>36223000</v>
      </c>
      <c r="I58" s="216">
        <v>36223000</v>
      </c>
      <c r="J58" s="217"/>
      <c r="K58" s="218"/>
      <c r="L58" s="219">
        <v>36223000</v>
      </c>
      <c r="M58" s="217"/>
      <c r="N58" s="220"/>
      <c r="O58" s="221">
        <v>36223000</v>
      </c>
      <c r="P58" s="217"/>
      <c r="Q58" s="220"/>
      <c r="R58" s="68"/>
      <c r="S58" s="68"/>
      <c r="T58" s="68"/>
    </row>
    <row r="59" spans="1:20" ht="16.5" thickBot="1" x14ac:dyDescent="0.3">
      <c r="A59" s="222"/>
      <c r="B59" s="223"/>
      <c r="C59" s="224" t="s">
        <v>69</v>
      </c>
      <c r="D59" s="225"/>
      <c r="E59" s="225"/>
      <c r="F59" s="225"/>
      <c r="G59" s="225"/>
      <c r="H59" s="226">
        <v>26129459232</v>
      </c>
      <c r="I59" s="227">
        <v>27329459232</v>
      </c>
      <c r="J59" s="228"/>
      <c r="K59" s="229"/>
      <c r="L59" s="230">
        <v>28632813001</v>
      </c>
      <c r="M59" s="228"/>
      <c r="N59" s="231"/>
      <c r="O59" s="232">
        <f>O55</f>
        <v>28620606941</v>
      </c>
      <c r="P59" s="228"/>
      <c r="Q59" s="231"/>
      <c r="R59" s="68"/>
      <c r="S59" s="68"/>
      <c r="T59" s="68"/>
    </row>
    <row r="60" spans="1:20" ht="16.5" thickBot="1" x14ac:dyDescent="0.3">
      <c r="A60" s="233"/>
      <c r="B60" s="234"/>
      <c r="C60" s="392" t="s">
        <v>70</v>
      </c>
      <c r="D60" s="393"/>
      <c r="E60" s="393"/>
      <c r="F60" s="393"/>
      <c r="G60" s="393"/>
      <c r="H60" s="199"/>
      <c r="I60" s="235">
        <f>SUM(I57:I59)</f>
        <v>28601676980</v>
      </c>
      <c r="J60" s="181"/>
      <c r="K60" s="182"/>
      <c r="L60" s="236">
        <f>SUM(L57:L59)</f>
        <v>30915030749</v>
      </c>
      <c r="M60" s="181"/>
      <c r="N60" s="184"/>
      <c r="O60" s="237">
        <f>SUM(O57:O59)</f>
        <v>30902824689</v>
      </c>
      <c r="P60" s="181"/>
      <c r="Q60" s="184"/>
      <c r="R60" s="67"/>
    </row>
    <row r="61" spans="1:20" x14ac:dyDescent="0.25">
      <c r="A61" s="238"/>
      <c r="B61" s="238"/>
      <c r="C61" s="238"/>
      <c r="D61" s="238"/>
      <c r="E61" s="238"/>
      <c r="F61" s="238"/>
      <c r="G61" s="238"/>
      <c r="H61" s="239"/>
      <c r="I61" s="240"/>
      <c r="J61" s="241"/>
      <c r="K61" s="242"/>
      <c r="L61" s="242"/>
      <c r="M61" s="241"/>
      <c r="N61" s="242"/>
      <c r="O61" s="242"/>
      <c r="P61" s="243"/>
      <c r="Q61" s="243"/>
    </row>
    <row r="62" spans="1:20" ht="15.75" x14ac:dyDescent="0.25">
      <c r="A62" s="238"/>
      <c r="B62" s="238"/>
      <c r="C62" s="244" t="s">
        <v>71</v>
      </c>
      <c r="D62" s="238"/>
      <c r="E62" s="238"/>
      <c r="F62" s="238"/>
      <c r="G62" s="238"/>
      <c r="H62" s="239"/>
      <c r="I62" s="240"/>
      <c r="J62" s="241"/>
      <c r="K62" s="242"/>
      <c r="L62" s="242"/>
      <c r="M62" s="241"/>
      <c r="N62" s="242"/>
      <c r="O62" s="242"/>
      <c r="P62" s="243"/>
      <c r="Q62" s="243"/>
    </row>
    <row r="63" spans="1:20" x14ac:dyDescent="0.25">
      <c r="A63" s="238"/>
      <c r="B63" s="238"/>
      <c r="C63" s="394" t="s">
        <v>72</v>
      </c>
      <c r="D63" s="394"/>
      <c r="E63" s="394"/>
      <c r="F63" s="394"/>
      <c r="G63" s="394"/>
      <c r="H63" s="245">
        <f>SUM(H19,H22,H24,H26,H32,H38,H43,H44,H47,H48,H49,H51,H52)</f>
        <v>25663244832</v>
      </c>
      <c r="I63" s="246">
        <f>SUM(I19,I22,I24,I26,I32,I38,I43,I44,I47,I48,I49,I51,I52)</f>
        <v>26950691875</v>
      </c>
      <c r="J63" s="247"/>
      <c r="K63" s="246"/>
      <c r="L63" s="246">
        <f>SUM(L19,L22,L24,L26,L32,L38,L43,L44,L47,L48,L49,L51,L52)</f>
        <v>28252944075</v>
      </c>
      <c r="M63" s="247"/>
      <c r="N63" s="246"/>
      <c r="O63" s="246">
        <f>SUM(O19,O22,O24,O26,O32,O38,O43,O44,O47,O48,O49,O51,O52)</f>
        <v>28260124775</v>
      </c>
      <c r="P63" s="243"/>
      <c r="Q63" s="248"/>
    </row>
    <row r="64" spans="1:20" x14ac:dyDescent="0.25">
      <c r="A64" s="238"/>
      <c r="B64" s="238"/>
      <c r="C64" s="394" t="s">
        <v>73</v>
      </c>
      <c r="D64" s="394"/>
      <c r="E64" s="394"/>
      <c r="F64" s="394"/>
      <c r="G64" s="394"/>
      <c r="H64" s="245">
        <f>H23+H25+H27+H33+H34+H45+H46</f>
        <v>367000000</v>
      </c>
      <c r="I64" s="246">
        <f>I23+I25+I27+I33+I34+I45+I46</f>
        <v>333000000</v>
      </c>
      <c r="J64" s="247"/>
      <c r="K64" s="246"/>
      <c r="L64" s="246">
        <f>L23+L25+L27+L33+L34+L45+L46</f>
        <v>342200000</v>
      </c>
      <c r="M64" s="247"/>
      <c r="N64" s="246"/>
      <c r="O64" s="246">
        <f>O23+O25+O27+O33+O34+O45+O46</f>
        <v>342200000</v>
      </c>
      <c r="P64" s="243"/>
      <c r="Q64" s="243"/>
    </row>
    <row r="65" spans="1:17" x14ac:dyDescent="0.25">
      <c r="A65" s="238"/>
      <c r="B65" s="238"/>
      <c r="C65" s="394" t="s">
        <v>74</v>
      </c>
      <c r="D65" s="394"/>
      <c r="E65" s="394"/>
      <c r="F65" s="394"/>
      <c r="G65" s="394"/>
      <c r="H65" s="245">
        <f>H50</f>
        <v>99214400</v>
      </c>
      <c r="I65" s="246">
        <f>I50</f>
        <v>45767357</v>
      </c>
      <c r="J65" s="247"/>
      <c r="K65" s="246"/>
      <c r="L65" s="246">
        <f>L50</f>
        <v>37668926</v>
      </c>
      <c r="M65" s="247"/>
      <c r="N65" s="246"/>
      <c r="O65" s="246">
        <f>O50</f>
        <v>18282166</v>
      </c>
      <c r="P65" s="243"/>
      <c r="Q65" s="243"/>
    </row>
    <row r="66" spans="1:17" x14ac:dyDescent="0.25">
      <c r="A66" s="238"/>
      <c r="B66" s="238"/>
      <c r="C66" s="249"/>
      <c r="D66" s="249"/>
      <c r="E66" s="249"/>
      <c r="F66" s="249"/>
      <c r="G66" s="249"/>
      <c r="H66" s="239"/>
      <c r="I66" s="240"/>
      <c r="J66" s="241"/>
      <c r="K66" s="242"/>
      <c r="L66" s="242"/>
      <c r="M66" s="241"/>
      <c r="N66" s="242"/>
      <c r="O66" s="242"/>
      <c r="P66" s="243"/>
      <c r="Q66" s="243"/>
    </row>
    <row r="67" spans="1:17" ht="16.5" x14ac:dyDescent="0.25">
      <c r="A67" s="250" t="s">
        <v>75</v>
      </c>
      <c r="B67" s="395" t="s">
        <v>76</v>
      </c>
      <c r="C67" s="395"/>
      <c r="D67" s="395"/>
      <c r="E67" s="395"/>
      <c r="F67" s="395"/>
      <c r="G67" s="395"/>
      <c r="H67" s="395"/>
      <c r="I67" s="395"/>
      <c r="J67" s="395"/>
      <c r="K67" s="395"/>
      <c r="L67" s="395"/>
      <c r="M67" s="395"/>
      <c r="N67" s="395"/>
      <c r="O67" s="395"/>
      <c r="P67" s="395"/>
      <c r="Q67" s="395"/>
    </row>
    <row r="68" spans="1:17" ht="16.5" x14ac:dyDescent="0.25">
      <c r="A68" s="250" t="s">
        <v>77</v>
      </c>
      <c r="B68" s="395" t="s">
        <v>78</v>
      </c>
      <c r="C68" s="395"/>
      <c r="D68" s="395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5"/>
      <c r="Q68" s="395"/>
    </row>
    <row r="69" spans="1:17" ht="27.75" customHeight="1" x14ac:dyDescent="0.25">
      <c r="A69" s="250"/>
      <c r="B69" s="383"/>
      <c r="C69" s="383"/>
      <c r="D69" s="383"/>
      <c r="E69" s="383"/>
      <c r="F69" s="383"/>
      <c r="G69" s="383"/>
      <c r="H69" s="383"/>
      <c r="I69" s="383"/>
      <c r="J69" s="383"/>
      <c r="K69" s="383"/>
      <c r="L69" s="383"/>
      <c r="M69" s="383"/>
      <c r="N69" s="383"/>
      <c r="O69" s="383"/>
      <c r="P69" s="383"/>
      <c r="Q69" s="383"/>
    </row>
    <row r="70" spans="1:17" ht="16.5" x14ac:dyDescent="0.25">
      <c r="A70" s="250"/>
    </row>
    <row r="71" spans="1:17" ht="21" x14ac:dyDescent="0.25">
      <c r="A71" s="251"/>
      <c r="B71" s="252"/>
    </row>
  </sheetData>
  <mergeCells count="47">
    <mergeCell ref="C27:G27"/>
    <mergeCell ref="B69:Q69"/>
    <mergeCell ref="C28:G28"/>
    <mergeCell ref="C31:G31"/>
    <mergeCell ref="C35:G35"/>
    <mergeCell ref="C51:G51"/>
    <mergeCell ref="C52:G52"/>
    <mergeCell ref="C60:G60"/>
    <mergeCell ref="C63:G63"/>
    <mergeCell ref="C64:G64"/>
    <mergeCell ref="C65:G65"/>
    <mergeCell ref="B67:Q67"/>
    <mergeCell ref="B68:Q68"/>
    <mergeCell ref="C25:G25"/>
    <mergeCell ref="L10:L12"/>
    <mergeCell ref="M10:M12"/>
    <mergeCell ref="C24:G24"/>
    <mergeCell ref="C26:G26"/>
    <mergeCell ref="P10:P12"/>
    <mergeCell ref="Q10:Q12"/>
    <mergeCell ref="C13:G13"/>
    <mergeCell ref="C22:G22"/>
    <mergeCell ref="C23:G23"/>
    <mergeCell ref="C19:G19"/>
    <mergeCell ref="J10:J12"/>
    <mergeCell ref="K10:K12"/>
    <mergeCell ref="C16:G16"/>
    <mergeCell ref="C17:G17"/>
    <mergeCell ref="N10:N12"/>
    <mergeCell ref="O10:O12"/>
    <mergeCell ref="A7:D7"/>
    <mergeCell ref="J7:K7"/>
    <mergeCell ref="A8:H8"/>
    <mergeCell ref="J8:K8"/>
    <mergeCell ref="A9:I9"/>
    <mergeCell ref="A10:A12"/>
    <mergeCell ref="B10:B12"/>
    <mergeCell ref="C10:G12"/>
    <mergeCell ref="H10:H12"/>
    <mergeCell ref="I10:I12"/>
    <mergeCell ref="A6:D6"/>
    <mergeCell ref="J6:K6"/>
    <mergeCell ref="A1:Q1"/>
    <mergeCell ref="A4:D4"/>
    <mergeCell ref="J4:K4"/>
    <mergeCell ref="A5:D5"/>
    <mergeCell ref="J5:K5"/>
  </mergeCells>
  <pageMargins left="0.70866141732283472" right="0.70866141732283472" top="0.78740157480314965" bottom="0.78740157480314965" header="0.31496062992125984" footer="0.31496062992125984"/>
  <pageSetup paperSize="8" scale="73" orientation="landscape" r:id="rId1"/>
  <headerFooter>
    <oddHeader xml:space="preserve">&amp;LČ. j.:999/2024-1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3D4A0-A404-45D9-897F-FBFB0D971632}">
  <sheetPr>
    <tabColor rgb="FFFF0000"/>
  </sheetPr>
  <dimension ref="A1:S73"/>
  <sheetViews>
    <sheetView zoomScale="70" zoomScaleNormal="70" workbookViewId="0">
      <selection activeCell="M23" sqref="M23"/>
    </sheetView>
  </sheetViews>
  <sheetFormatPr defaultRowHeight="15" x14ac:dyDescent="0.25"/>
  <cols>
    <col min="2" max="2" width="61.140625" customWidth="1"/>
    <col min="3" max="3" width="18" customWidth="1"/>
    <col min="4" max="4" width="22.5703125" customWidth="1"/>
    <col min="5" max="5" width="18" customWidth="1"/>
    <col min="6" max="6" width="24" customWidth="1"/>
    <col min="7" max="7" width="18" customWidth="1"/>
    <col min="8" max="8" width="20.85546875" customWidth="1"/>
    <col min="9" max="14" width="18" customWidth="1"/>
    <col min="15" max="15" width="21.5703125" customWidth="1"/>
    <col min="16" max="16" width="23.42578125" customWidth="1"/>
    <col min="17" max="17" width="20.7109375" customWidth="1"/>
  </cols>
  <sheetData>
    <row r="1" spans="1:15" ht="27.75" x14ac:dyDescent="0.4">
      <c r="A1" s="253" t="s">
        <v>80</v>
      </c>
      <c r="B1" s="254"/>
      <c r="C1" s="254"/>
      <c r="D1" s="254"/>
      <c r="E1" s="254"/>
      <c r="F1" s="254"/>
      <c r="G1" s="254"/>
      <c r="H1" s="254"/>
      <c r="I1" s="254"/>
    </row>
    <row r="2" spans="1:15" ht="28.5" x14ac:dyDescent="0.45">
      <c r="A2" s="255" t="s">
        <v>81</v>
      </c>
      <c r="B2" s="256"/>
      <c r="C2" s="256"/>
      <c r="D2" s="256"/>
      <c r="E2" s="256"/>
      <c r="F2" s="256"/>
      <c r="G2" s="256"/>
      <c r="H2" s="256"/>
      <c r="I2" s="256"/>
    </row>
    <row r="3" spans="1:15" ht="28.5" x14ac:dyDescent="0.45">
      <c r="A3" s="255"/>
      <c r="B3" s="256"/>
      <c r="C3" s="256"/>
      <c r="D3" s="256"/>
      <c r="E3" s="256"/>
      <c r="F3" s="256"/>
      <c r="G3" s="256"/>
      <c r="H3" s="256"/>
      <c r="I3" s="256"/>
    </row>
    <row r="4" spans="1:15" x14ac:dyDescent="0.25">
      <c r="A4" s="256"/>
      <c r="B4" s="257" t="s">
        <v>82</v>
      </c>
      <c r="C4" s="258">
        <f>'1 Bilance'!O19</f>
        <v>24077168332</v>
      </c>
      <c r="D4" s="257" t="s">
        <v>83</v>
      </c>
      <c r="E4" s="256"/>
      <c r="F4" s="256"/>
      <c r="G4" s="256"/>
      <c r="H4" s="256"/>
      <c r="I4" s="256"/>
    </row>
    <row r="5" spans="1:15" x14ac:dyDescent="0.25">
      <c r="A5" s="256"/>
      <c r="B5" s="257" t="s">
        <v>84</v>
      </c>
      <c r="C5" s="258">
        <f>'1 Bilance'!O16</f>
        <v>18430561474</v>
      </c>
      <c r="D5" s="257" t="s">
        <v>83</v>
      </c>
      <c r="E5" s="257" t="s">
        <v>85</v>
      </c>
      <c r="F5" s="259">
        <f>C5/$C$4</f>
        <v>0.76547878138579439</v>
      </c>
      <c r="G5" s="256"/>
      <c r="H5" s="257" t="s">
        <v>86</v>
      </c>
      <c r="I5" s="260">
        <f>C5/($C$5+$C$6)</f>
        <v>0.7938288090072162</v>
      </c>
      <c r="K5" s="258"/>
      <c r="L5" s="258"/>
      <c r="M5" s="258"/>
    </row>
    <row r="6" spans="1:15" x14ac:dyDescent="0.25">
      <c r="A6" s="256"/>
      <c r="B6" s="257" t="s">
        <v>87</v>
      </c>
      <c r="C6" s="258">
        <f>'1 Bilance'!O17</f>
        <v>4786738358</v>
      </c>
      <c r="D6" s="257" t="s">
        <v>83</v>
      </c>
      <c r="E6" s="257" t="s">
        <v>85</v>
      </c>
      <c r="F6" s="259">
        <f>C6/$C$4</f>
        <v>0.19880819421934007</v>
      </c>
      <c r="G6" s="256"/>
      <c r="H6" s="257" t="s">
        <v>86</v>
      </c>
      <c r="I6" s="260">
        <f>C6/($C$5+$C$6)</f>
        <v>0.20617119099278383</v>
      </c>
      <c r="K6" s="258"/>
      <c r="L6" s="258"/>
      <c r="M6" s="258"/>
    </row>
    <row r="7" spans="1:15" x14ac:dyDescent="0.25">
      <c r="A7" s="256"/>
      <c r="B7" s="257" t="s">
        <v>88</v>
      </c>
      <c r="C7" s="258">
        <f>'1 Bilance'!O18</f>
        <v>859868500</v>
      </c>
      <c r="D7" s="257" t="s">
        <v>83</v>
      </c>
      <c r="E7" s="257" t="s">
        <v>85</v>
      </c>
      <c r="F7" s="259">
        <f>C7/$C$4</f>
        <v>3.5713024394865539E-2</v>
      </c>
      <c r="G7" s="256"/>
      <c r="H7" s="256"/>
      <c r="I7" s="256"/>
    </row>
    <row r="8" spans="1:15" x14ac:dyDescent="0.25">
      <c r="A8" s="256"/>
      <c r="B8" s="254" t="s">
        <v>89</v>
      </c>
      <c r="C8" s="261">
        <v>600000000</v>
      </c>
      <c r="D8" s="254" t="s">
        <v>83</v>
      </c>
      <c r="E8" s="257"/>
      <c r="F8" s="259"/>
      <c r="G8" s="256"/>
      <c r="H8" s="256"/>
      <c r="I8" s="256"/>
    </row>
    <row r="9" spans="1:15" x14ac:dyDescent="0.25">
      <c r="A9" s="256"/>
      <c r="B9" s="254" t="s">
        <v>90</v>
      </c>
      <c r="C9" s="261">
        <v>115000000</v>
      </c>
      <c r="D9" s="254" t="s">
        <v>83</v>
      </c>
      <c r="E9" s="256"/>
      <c r="F9" s="256"/>
      <c r="G9" s="256"/>
      <c r="H9" s="256"/>
      <c r="I9" s="262"/>
      <c r="J9" s="257"/>
      <c r="K9" s="262"/>
      <c r="L9" s="262"/>
      <c r="M9" s="262"/>
    </row>
    <row r="10" spans="1:15" x14ac:dyDescent="0.25">
      <c r="A10" s="256"/>
      <c r="B10" s="254" t="s">
        <v>91</v>
      </c>
      <c r="C10" s="261">
        <v>85000000</v>
      </c>
      <c r="D10" s="254" t="s">
        <v>83</v>
      </c>
      <c r="E10" s="256"/>
      <c r="F10" s="256"/>
      <c r="G10" s="256"/>
      <c r="H10" s="256"/>
      <c r="I10" s="263"/>
      <c r="J10" s="264"/>
      <c r="K10" s="262"/>
      <c r="L10" s="262"/>
      <c r="M10" s="262"/>
    </row>
    <row r="11" spans="1:15" x14ac:dyDescent="0.25">
      <c r="A11" s="256"/>
      <c r="B11" s="254" t="s">
        <v>92</v>
      </c>
      <c r="C11" s="261">
        <v>30000000</v>
      </c>
      <c r="D11" s="254" t="s">
        <v>83</v>
      </c>
      <c r="E11" s="256"/>
      <c r="F11" s="256"/>
      <c r="G11" s="256"/>
      <c r="H11" s="256"/>
      <c r="I11" s="262"/>
      <c r="J11" s="257"/>
      <c r="K11" s="262"/>
      <c r="L11" s="262"/>
      <c r="M11" s="262"/>
    </row>
    <row r="12" spans="1:15" x14ac:dyDescent="0.25">
      <c r="A12" s="256"/>
      <c r="B12" s="254" t="s">
        <v>93</v>
      </c>
      <c r="C12" s="261">
        <v>23068500</v>
      </c>
      <c r="D12" s="254" t="s">
        <v>83</v>
      </c>
      <c r="E12" s="256"/>
      <c r="F12" s="256"/>
      <c r="G12" s="256"/>
      <c r="H12" s="256"/>
      <c r="I12" s="262"/>
      <c r="J12" s="257"/>
      <c r="K12" s="262"/>
      <c r="L12" s="262"/>
      <c r="M12" s="262"/>
    </row>
    <row r="13" spans="1:15" x14ac:dyDescent="0.25">
      <c r="A13" s="256"/>
      <c r="B13" s="254" t="s">
        <v>94</v>
      </c>
      <c r="C13" s="261">
        <v>6800000</v>
      </c>
      <c r="D13" s="254" t="s">
        <v>83</v>
      </c>
      <c r="E13" s="256"/>
      <c r="F13" s="256"/>
      <c r="G13" s="256"/>
      <c r="H13" s="256"/>
      <c r="I13" s="262"/>
      <c r="K13" s="262"/>
      <c r="L13" s="262"/>
      <c r="M13" s="262"/>
      <c r="O13" s="265"/>
    </row>
    <row r="14" spans="1:15" ht="15.75" thickBot="1" x14ac:dyDescent="0.3">
      <c r="A14" s="256"/>
      <c r="B14" s="257"/>
      <c r="C14" s="256"/>
      <c r="D14" s="256"/>
      <c r="E14" s="256"/>
      <c r="F14" s="256"/>
      <c r="G14" s="256"/>
      <c r="H14" s="256"/>
      <c r="I14" s="262"/>
      <c r="K14" s="262"/>
      <c r="L14" s="262"/>
      <c r="M14" s="262"/>
      <c r="O14" s="265" t="s">
        <v>2</v>
      </c>
    </row>
    <row r="15" spans="1:15" ht="15" customHeight="1" x14ac:dyDescent="0.25">
      <c r="A15" s="419" t="s">
        <v>95</v>
      </c>
      <c r="B15" s="422" t="s">
        <v>96</v>
      </c>
      <c r="C15" s="425" t="s">
        <v>28</v>
      </c>
      <c r="D15" s="426"/>
      <c r="E15" s="426"/>
      <c r="F15" s="427"/>
      <c r="G15" s="428" t="s">
        <v>29</v>
      </c>
      <c r="H15" s="429"/>
      <c r="I15" s="430" t="s">
        <v>30</v>
      </c>
      <c r="J15" s="431"/>
      <c r="K15" s="431"/>
      <c r="L15" s="431"/>
      <c r="M15" s="431"/>
      <c r="N15" s="432"/>
      <c r="O15" s="398" t="s">
        <v>97</v>
      </c>
    </row>
    <row r="16" spans="1:15" ht="30.75" customHeight="1" x14ac:dyDescent="0.25">
      <c r="A16" s="420"/>
      <c r="B16" s="423"/>
      <c r="C16" s="401" t="s">
        <v>98</v>
      </c>
      <c r="D16" s="403" t="s">
        <v>99</v>
      </c>
      <c r="E16" s="405" t="s">
        <v>100</v>
      </c>
      <c r="F16" s="407" t="s">
        <v>101</v>
      </c>
      <c r="G16" s="413" t="s">
        <v>98</v>
      </c>
      <c r="H16" s="415" t="s">
        <v>99</v>
      </c>
      <c r="I16" s="417" t="s">
        <v>102</v>
      </c>
      <c r="J16" s="409" t="s">
        <v>103</v>
      </c>
      <c r="K16" s="409" t="s">
        <v>104</v>
      </c>
      <c r="L16" s="409" t="s">
        <v>105</v>
      </c>
      <c r="M16" s="405" t="s">
        <v>106</v>
      </c>
      <c r="N16" s="409" t="s">
        <v>107</v>
      </c>
      <c r="O16" s="399"/>
    </row>
    <row r="17" spans="1:19" ht="86.25" customHeight="1" thickBot="1" x14ac:dyDescent="0.3">
      <c r="A17" s="421"/>
      <c r="B17" s="424"/>
      <c r="C17" s="402"/>
      <c r="D17" s="404"/>
      <c r="E17" s="406"/>
      <c r="F17" s="408"/>
      <c r="G17" s="414"/>
      <c r="H17" s="416"/>
      <c r="I17" s="418"/>
      <c r="J17" s="410"/>
      <c r="K17" s="410"/>
      <c r="L17" s="410"/>
      <c r="M17" s="406"/>
      <c r="N17" s="410"/>
      <c r="O17" s="400"/>
    </row>
    <row r="18" spans="1:19" x14ac:dyDescent="0.25">
      <c r="A18" s="267">
        <v>11000</v>
      </c>
      <c r="B18" s="268" t="s">
        <v>108</v>
      </c>
      <c r="C18" s="269">
        <v>0.17769266393013733</v>
      </c>
      <c r="D18" s="270">
        <f>ROUND(C18*$C$5,0)</f>
        <v>3274975566</v>
      </c>
      <c r="E18" s="270"/>
      <c r="F18" s="271">
        <f>D18-E18</f>
        <v>3274975566</v>
      </c>
      <c r="G18" s="272">
        <f>'[1]2d Výkonová část segment 4'!V6</f>
        <v>0.20356499677527215</v>
      </c>
      <c r="H18" s="271">
        <f>ROUND(G18*$C$6,0)</f>
        <v>974412378</v>
      </c>
      <c r="I18" s="273">
        <v>381851937</v>
      </c>
      <c r="J18" s="274">
        <v>17556565</v>
      </c>
      <c r="K18" s="274">
        <v>14739635</v>
      </c>
      <c r="L18" s="275">
        <v>3944413</v>
      </c>
      <c r="M18" s="275"/>
      <c r="N18" s="276"/>
      <c r="O18" s="277">
        <f>ROUND(SUM(F18,H18,I18:N18),0)</f>
        <v>4667480494</v>
      </c>
      <c r="P18" s="278"/>
      <c r="R18" s="279"/>
      <c r="S18" s="280"/>
    </row>
    <row r="19" spans="1:19" x14ac:dyDescent="0.25">
      <c r="A19" s="281">
        <v>12000</v>
      </c>
      <c r="B19" s="282" t="s">
        <v>109</v>
      </c>
      <c r="C19" s="283">
        <v>3.082602439109907E-2</v>
      </c>
      <c r="D19" s="284">
        <f t="shared" ref="D19:D43" si="0">ROUND(C19*$C$5,0)</f>
        <v>568140938</v>
      </c>
      <c r="E19" s="284"/>
      <c r="F19" s="285">
        <f t="shared" ref="F19:F43" si="1">D19-E19</f>
        <v>568140938</v>
      </c>
      <c r="G19" s="286">
        <f>'[1]2c Výkonová část segment 3'!V6</f>
        <v>2.8930725257670802E-2</v>
      </c>
      <c r="H19" s="285">
        <f t="shared" ref="H19:H43" si="2">ROUND(G19*$C$6,0)</f>
        <v>138483812</v>
      </c>
      <c r="I19" s="287"/>
      <c r="J19" s="284">
        <v>10706298</v>
      </c>
      <c r="K19" s="284">
        <v>5775920</v>
      </c>
      <c r="L19" s="285">
        <v>3624420</v>
      </c>
      <c r="M19" s="285"/>
      <c r="N19" s="288"/>
      <c r="O19" s="289">
        <f t="shared" ref="O19:O43" si="3">ROUND(SUM(F19,H19,I19:N19),0)</f>
        <v>726731388</v>
      </c>
      <c r="P19" s="278"/>
      <c r="R19" s="279"/>
      <c r="S19" s="280"/>
    </row>
    <row r="20" spans="1:19" x14ac:dyDescent="0.25">
      <c r="A20" s="281">
        <v>13000</v>
      </c>
      <c r="B20" s="282" t="s">
        <v>110</v>
      </c>
      <c r="C20" s="283">
        <v>2.4582741623257617E-2</v>
      </c>
      <c r="D20" s="284">
        <f t="shared" si="0"/>
        <v>453073731</v>
      </c>
      <c r="E20" s="284"/>
      <c r="F20" s="285">
        <f t="shared" si="1"/>
        <v>453073731</v>
      </c>
      <c r="G20" s="286">
        <f>'[1]2c Výkonová část segment 3'!V7</f>
        <v>1.3994508527215694E-2</v>
      </c>
      <c r="H20" s="285">
        <f t="shared" si="2"/>
        <v>66988051</v>
      </c>
      <c r="I20" s="287"/>
      <c r="J20" s="284">
        <v>12697842</v>
      </c>
      <c r="K20" s="284">
        <v>4782004</v>
      </c>
      <c r="L20" s="285">
        <v>1586075</v>
      </c>
      <c r="M20" s="285"/>
      <c r="N20" s="288"/>
      <c r="O20" s="289">
        <f t="shared" si="3"/>
        <v>539127703</v>
      </c>
      <c r="P20" s="278"/>
      <c r="R20" s="279"/>
      <c r="S20" s="280"/>
    </row>
    <row r="21" spans="1:19" x14ac:dyDescent="0.25">
      <c r="A21" s="281">
        <v>14000</v>
      </c>
      <c r="B21" s="282" t="s">
        <v>111</v>
      </c>
      <c r="C21" s="283">
        <v>0.1168226092020371</v>
      </c>
      <c r="D21" s="284">
        <f t="shared" si="0"/>
        <v>2153106280</v>
      </c>
      <c r="E21" s="284"/>
      <c r="F21" s="285">
        <f t="shared" si="1"/>
        <v>2153106280</v>
      </c>
      <c r="G21" s="272">
        <f>'[1]2d Výkonová část segment 4'!V7</f>
        <v>0.12240472397398133</v>
      </c>
      <c r="H21" s="285">
        <f t="shared" si="2"/>
        <v>585919387</v>
      </c>
      <c r="I21" s="287">
        <v>120020131</v>
      </c>
      <c r="J21" s="284">
        <v>13465810</v>
      </c>
      <c r="K21" s="284">
        <v>15900877</v>
      </c>
      <c r="L21" s="285">
        <v>3899478</v>
      </c>
      <c r="M21" s="285"/>
      <c r="N21" s="288"/>
      <c r="O21" s="290">
        <f t="shared" si="3"/>
        <v>2892311963</v>
      </c>
      <c r="P21" s="278"/>
      <c r="R21" s="279"/>
      <c r="S21" s="280"/>
    </row>
    <row r="22" spans="1:19" x14ac:dyDescent="0.25">
      <c r="A22" s="281">
        <v>15000</v>
      </c>
      <c r="B22" s="282" t="s">
        <v>112</v>
      </c>
      <c r="C22" s="283">
        <v>6.3291886180730228E-2</v>
      </c>
      <c r="D22" s="284">
        <f t="shared" si="0"/>
        <v>1166504999</v>
      </c>
      <c r="E22" s="284"/>
      <c r="F22" s="285">
        <f t="shared" si="1"/>
        <v>1166504999</v>
      </c>
      <c r="G22" s="272">
        <f>'[1]2d Výkonová část segment 4'!V8</f>
        <v>6.987882102766145E-2</v>
      </c>
      <c r="H22" s="285">
        <f t="shared" si="2"/>
        <v>334491633</v>
      </c>
      <c r="I22" s="287">
        <v>66315642</v>
      </c>
      <c r="J22" s="284">
        <v>10355775</v>
      </c>
      <c r="K22" s="284">
        <v>16259062</v>
      </c>
      <c r="L22" s="285">
        <v>6389875</v>
      </c>
      <c r="M22" s="285"/>
      <c r="N22" s="288"/>
      <c r="O22" s="290">
        <f t="shared" si="3"/>
        <v>1600316986</v>
      </c>
      <c r="P22" s="278"/>
      <c r="R22" s="279"/>
      <c r="S22" s="280"/>
    </row>
    <row r="23" spans="1:19" x14ac:dyDescent="0.25">
      <c r="A23" s="281">
        <v>16000</v>
      </c>
      <c r="B23" s="282" t="s">
        <v>113</v>
      </c>
      <c r="C23" s="283">
        <v>1.2314671012166578E-2</v>
      </c>
      <c r="D23" s="284">
        <f t="shared" si="0"/>
        <v>226966301</v>
      </c>
      <c r="E23" s="284"/>
      <c r="F23" s="285">
        <f t="shared" si="1"/>
        <v>226966301</v>
      </c>
      <c r="G23" s="286">
        <f>'[1]2c Výkonová část segment 3'!V8</f>
        <v>7.9061734300156662E-3</v>
      </c>
      <c r="H23" s="285">
        <f t="shared" si="2"/>
        <v>37844784</v>
      </c>
      <c r="I23" s="287"/>
      <c r="J23" s="284"/>
      <c r="K23" s="284"/>
      <c r="L23" s="285"/>
      <c r="M23" s="285">
        <v>23068500</v>
      </c>
      <c r="N23" s="288"/>
      <c r="O23" s="289">
        <f t="shared" si="3"/>
        <v>287879585</v>
      </c>
      <c r="P23" s="278"/>
      <c r="R23" s="279"/>
      <c r="S23" s="280"/>
    </row>
    <row r="24" spans="1:19" x14ac:dyDescent="0.25">
      <c r="A24" s="281">
        <v>17000</v>
      </c>
      <c r="B24" s="282" t="s">
        <v>114</v>
      </c>
      <c r="C24" s="283">
        <v>2.7883961720174572E-2</v>
      </c>
      <c r="D24" s="284">
        <f t="shared" si="0"/>
        <v>513917071</v>
      </c>
      <c r="E24" s="284"/>
      <c r="F24" s="285">
        <f t="shared" si="1"/>
        <v>513917071</v>
      </c>
      <c r="G24" s="286">
        <f>'[1]2c Výkonová část segment 3'!V9</f>
        <v>2.6117047378517416E-2</v>
      </c>
      <c r="H24" s="285">
        <f t="shared" si="2"/>
        <v>125015472</v>
      </c>
      <c r="I24" s="287">
        <v>31812290</v>
      </c>
      <c r="J24" s="284">
        <v>9211569</v>
      </c>
      <c r="K24" s="284">
        <v>6471817</v>
      </c>
      <c r="L24" s="285">
        <v>4051811</v>
      </c>
      <c r="M24" s="285"/>
      <c r="N24" s="288"/>
      <c r="O24" s="289">
        <f t="shared" si="3"/>
        <v>690480030</v>
      </c>
      <c r="P24" s="278"/>
      <c r="R24" s="279"/>
      <c r="S24" s="280"/>
    </row>
    <row r="25" spans="1:19" x14ac:dyDescent="0.25">
      <c r="A25" s="281">
        <v>18000</v>
      </c>
      <c r="B25" s="282" t="s">
        <v>115</v>
      </c>
      <c r="C25" s="283">
        <v>1.6988869327702848E-2</v>
      </c>
      <c r="D25" s="284">
        <f t="shared" si="0"/>
        <v>313114401</v>
      </c>
      <c r="E25" s="284"/>
      <c r="F25" s="285">
        <f t="shared" si="1"/>
        <v>313114401</v>
      </c>
      <c r="G25" s="286">
        <f>'[1]2c Výkonová část segment 3'!V10</f>
        <v>1.8976727423505649E-2</v>
      </c>
      <c r="H25" s="285">
        <f>ROUND(G25*$C$6+0.1,0)</f>
        <v>90836629</v>
      </c>
      <c r="I25" s="287"/>
      <c r="J25" s="284">
        <v>13328413</v>
      </c>
      <c r="K25" s="284">
        <v>6420462</v>
      </c>
      <c r="L25" s="285">
        <v>3990554</v>
      </c>
      <c r="M25" s="285"/>
      <c r="N25" s="288"/>
      <c r="O25" s="289">
        <f t="shared" si="3"/>
        <v>427690459</v>
      </c>
      <c r="P25" s="278"/>
      <c r="R25" s="279"/>
      <c r="S25" s="280"/>
    </row>
    <row r="26" spans="1:19" x14ac:dyDescent="0.25">
      <c r="A26" s="281">
        <v>19000</v>
      </c>
      <c r="B26" s="282" t="s">
        <v>116</v>
      </c>
      <c r="C26" s="283">
        <v>1.5380770044140011E-2</v>
      </c>
      <c r="D26" s="284">
        <f t="shared" si="0"/>
        <v>283476228</v>
      </c>
      <c r="E26" s="284"/>
      <c r="F26" s="285">
        <f t="shared" si="1"/>
        <v>283476228</v>
      </c>
      <c r="G26" s="286">
        <f>'[1]2c Výkonová část segment 3'!V11</f>
        <v>9.8441558167188525E-3</v>
      </c>
      <c r="H26" s="285">
        <f t="shared" si="2"/>
        <v>47121398</v>
      </c>
      <c r="I26" s="287"/>
      <c r="J26" s="284"/>
      <c r="K26" s="284">
        <v>904500</v>
      </c>
      <c r="L26" s="285"/>
      <c r="M26" s="285"/>
      <c r="N26" s="288"/>
      <c r="O26" s="289">
        <f t="shared" si="3"/>
        <v>331502126</v>
      </c>
      <c r="P26" s="278"/>
      <c r="R26" s="279"/>
      <c r="S26" s="280"/>
    </row>
    <row r="27" spans="1:19" x14ac:dyDescent="0.25">
      <c r="A27" s="281">
        <v>21000</v>
      </c>
      <c r="B27" s="282" t="s">
        <v>117</v>
      </c>
      <c r="C27" s="283">
        <v>8.6000149591062336E-2</v>
      </c>
      <c r="D27" s="284">
        <f>ROUND(C27*$C$5,0)</f>
        <v>1585031044</v>
      </c>
      <c r="E27" s="284"/>
      <c r="F27" s="285">
        <f t="shared" si="1"/>
        <v>1585031044</v>
      </c>
      <c r="G27" s="272">
        <f>'[1]2d Výkonová část segment 4'!V9</f>
        <v>8.5734882466215898E-2</v>
      </c>
      <c r="H27" s="285">
        <f t="shared" si="2"/>
        <v>410390451</v>
      </c>
      <c r="I27" s="287"/>
      <c r="J27" s="284"/>
      <c r="K27" s="284">
        <v>426784</v>
      </c>
      <c r="L27" s="285">
        <v>1931746</v>
      </c>
      <c r="M27" s="285"/>
      <c r="N27" s="288"/>
      <c r="O27" s="290">
        <f t="shared" si="3"/>
        <v>1997780025</v>
      </c>
      <c r="P27" s="278"/>
      <c r="R27" s="279"/>
      <c r="S27" s="280"/>
    </row>
    <row r="28" spans="1:19" x14ac:dyDescent="0.25">
      <c r="A28" s="281">
        <v>22000</v>
      </c>
      <c r="B28" s="282" t="s">
        <v>118</v>
      </c>
      <c r="C28" s="283">
        <v>2.2861221426518533E-2</v>
      </c>
      <c r="D28" s="284">
        <f t="shared" si="0"/>
        <v>421345147</v>
      </c>
      <c r="E28" s="284"/>
      <c r="F28" s="285">
        <f t="shared" si="1"/>
        <v>421345147</v>
      </c>
      <c r="G28" s="286">
        <f>'[1]2c Výkonová část segment 3'!V12</f>
        <v>3.407368371419129E-2</v>
      </c>
      <c r="H28" s="285">
        <f t="shared" si="2"/>
        <v>163101809</v>
      </c>
      <c r="I28" s="287"/>
      <c r="J28" s="284"/>
      <c r="K28" s="284">
        <v>23394</v>
      </c>
      <c r="L28" s="285">
        <v>101865</v>
      </c>
      <c r="M28" s="285"/>
      <c r="N28" s="288"/>
      <c r="O28" s="289">
        <f t="shared" si="3"/>
        <v>584572215</v>
      </c>
      <c r="P28" s="278"/>
      <c r="R28" s="279"/>
      <c r="S28" s="280"/>
    </row>
    <row r="29" spans="1:19" x14ac:dyDescent="0.25">
      <c r="A29" s="281">
        <v>23000</v>
      </c>
      <c r="B29" s="282" t="s">
        <v>119</v>
      </c>
      <c r="C29" s="283">
        <v>3.7418715986449913E-2</v>
      </c>
      <c r="D29" s="284">
        <f t="shared" si="0"/>
        <v>689647945</v>
      </c>
      <c r="E29" s="284"/>
      <c r="F29" s="285">
        <f t="shared" si="1"/>
        <v>689647945</v>
      </c>
      <c r="G29" s="286">
        <f>'[1]2c Výkonová část segment 3'!V13</f>
        <v>3.4103847386905473E-2</v>
      </c>
      <c r="H29" s="285">
        <f t="shared" si="2"/>
        <v>163246194</v>
      </c>
      <c r="I29" s="287"/>
      <c r="J29" s="284">
        <v>14214511</v>
      </c>
      <c r="K29" s="284">
        <v>4511489</v>
      </c>
      <c r="L29" s="285">
        <v>94689</v>
      </c>
      <c r="M29" s="285"/>
      <c r="N29" s="288"/>
      <c r="O29" s="289">
        <f t="shared" si="3"/>
        <v>871714828</v>
      </c>
      <c r="P29" s="278"/>
      <c r="R29" s="279"/>
      <c r="S29" s="280"/>
    </row>
    <row r="30" spans="1:19" x14ac:dyDescent="0.25">
      <c r="A30" s="281">
        <v>24000</v>
      </c>
      <c r="B30" s="282" t="s">
        <v>120</v>
      </c>
      <c r="C30" s="283">
        <v>2.1809672008994151E-2</v>
      </c>
      <c r="D30" s="284">
        <f t="shared" si="0"/>
        <v>401964501</v>
      </c>
      <c r="E30" s="284"/>
      <c r="F30" s="285">
        <f t="shared" si="1"/>
        <v>401964501</v>
      </c>
      <c r="G30" s="286">
        <f>'[1]2c Výkonová část segment 3'!V14</f>
        <v>1.7927131397588569E-2</v>
      </c>
      <c r="H30" s="285">
        <f t="shared" si="2"/>
        <v>85812488</v>
      </c>
      <c r="I30" s="287"/>
      <c r="J30" s="284">
        <v>13463217</v>
      </c>
      <c r="K30" s="284">
        <v>3660721</v>
      </c>
      <c r="L30" s="285"/>
      <c r="M30" s="285"/>
      <c r="N30" s="288"/>
      <c r="O30" s="289">
        <f t="shared" si="3"/>
        <v>504900927</v>
      </c>
      <c r="P30" s="278"/>
      <c r="R30" s="279"/>
      <c r="S30" s="280"/>
    </row>
    <row r="31" spans="1:19" x14ac:dyDescent="0.25">
      <c r="A31" s="281">
        <v>25000</v>
      </c>
      <c r="B31" s="282" t="s">
        <v>121</v>
      </c>
      <c r="C31" s="283">
        <v>2.6156400983062163E-2</v>
      </c>
      <c r="D31" s="284">
        <f t="shared" si="0"/>
        <v>482077156</v>
      </c>
      <c r="E31" s="284"/>
      <c r="F31" s="285">
        <f>D31-E31</f>
        <v>482077156</v>
      </c>
      <c r="G31" s="286">
        <f>'[1]2c Výkonová část segment 3'!V15</f>
        <v>2.1590736643045842E-2</v>
      </c>
      <c r="H31" s="285">
        <f t="shared" si="2"/>
        <v>103349207</v>
      </c>
      <c r="I31" s="287"/>
      <c r="J31" s="284"/>
      <c r="K31" s="284">
        <v>373590</v>
      </c>
      <c r="L31" s="285"/>
      <c r="M31" s="285"/>
      <c r="N31" s="288"/>
      <c r="O31" s="289">
        <f t="shared" si="3"/>
        <v>585799953</v>
      </c>
      <c r="P31" s="278"/>
      <c r="R31" s="279"/>
      <c r="S31" s="280"/>
    </row>
    <row r="32" spans="1:19" x14ac:dyDescent="0.25">
      <c r="A32" s="281">
        <v>26000</v>
      </c>
      <c r="B32" s="282" t="s">
        <v>122</v>
      </c>
      <c r="C32" s="283">
        <v>6.9372909625618692E-2</v>
      </c>
      <c r="D32" s="284">
        <f t="shared" si="0"/>
        <v>1278581675</v>
      </c>
      <c r="E32" s="284"/>
      <c r="F32" s="285">
        <f t="shared" si="1"/>
        <v>1278581675</v>
      </c>
      <c r="G32" s="272">
        <f>'[1]2d Výkonová část segment 4'!V10</f>
        <v>6.242348508937879E-2</v>
      </c>
      <c r="H32" s="285">
        <f t="shared" si="2"/>
        <v>298804891</v>
      </c>
      <c r="I32" s="287"/>
      <c r="J32" s="284"/>
      <c r="K32" s="284"/>
      <c r="L32" s="285"/>
      <c r="M32" s="285"/>
      <c r="N32" s="288"/>
      <c r="O32" s="290">
        <f t="shared" si="3"/>
        <v>1577386566</v>
      </c>
      <c r="P32" s="278"/>
      <c r="R32" s="279"/>
      <c r="S32" s="280"/>
    </row>
    <row r="33" spans="1:19" x14ac:dyDescent="0.25">
      <c r="A33" s="281">
        <v>27000</v>
      </c>
      <c r="B33" s="282" t="s">
        <v>123</v>
      </c>
      <c r="C33" s="283">
        <v>4.8347993229739039E-2</v>
      </c>
      <c r="D33" s="284">
        <f t="shared" si="0"/>
        <v>891080661</v>
      </c>
      <c r="E33" s="284"/>
      <c r="F33" s="285">
        <f t="shared" si="1"/>
        <v>891080661</v>
      </c>
      <c r="G33" s="286">
        <f>'[1]2c Výkonová část segment 3'!V16</f>
        <v>3.5566953249260319E-2</v>
      </c>
      <c r="H33" s="285">
        <f t="shared" si="2"/>
        <v>170249699</v>
      </c>
      <c r="I33" s="287"/>
      <c r="J33" s="284"/>
      <c r="K33" s="284"/>
      <c r="L33" s="285"/>
      <c r="M33" s="285"/>
      <c r="N33" s="288"/>
      <c r="O33" s="289">
        <f t="shared" si="3"/>
        <v>1061330360</v>
      </c>
      <c r="P33" s="278"/>
      <c r="R33" s="279"/>
      <c r="S33" s="280"/>
    </row>
    <row r="34" spans="1:19" x14ac:dyDescent="0.25">
      <c r="A34" s="281">
        <v>28000</v>
      </c>
      <c r="B34" s="282" t="s">
        <v>124</v>
      </c>
      <c r="C34" s="283">
        <v>3.1624516501885302E-2</v>
      </c>
      <c r="D34" s="284">
        <f>ROUND(C34*$C$5,0)</f>
        <v>582857595</v>
      </c>
      <c r="E34" s="284"/>
      <c r="F34" s="285">
        <f t="shared" si="1"/>
        <v>582857595</v>
      </c>
      <c r="G34" s="286">
        <f>'[1]2c Výkonová část segment 3'!V17</f>
        <v>2.2759347160576659E-2</v>
      </c>
      <c r="H34" s="285">
        <f t="shared" si="2"/>
        <v>108943040</v>
      </c>
      <c r="I34" s="287"/>
      <c r="J34" s="284"/>
      <c r="K34" s="284">
        <v>3088778</v>
      </c>
      <c r="L34" s="285">
        <v>385074</v>
      </c>
      <c r="M34" s="285"/>
      <c r="N34" s="288"/>
      <c r="O34" s="289">
        <f t="shared" si="3"/>
        <v>695274487</v>
      </c>
      <c r="P34" s="278"/>
      <c r="R34" s="279"/>
      <c r="S34" s="280"/>
    </row>
    <row r="35" spans="1:19" x14ac:dyDescent="0.25">
      <c r="A35" s="281">
        <v>31000</v>
      </c>
      <c r="B35" s="282" t="s">
        <v>125</v>
      </c>
      <c r="C35" s="283">
        <v>3.6223762423103448E-2</v>
      </c>
      <c r="D35" s="284">
        <f t="shared" si="0"/>
        <v>667624280</v>
      </c>
      <c r="E35" s="284"/>
      <c r="F35" s="285">
        <f t="shared" si="1"/>
        <v>667624280</v>
      </c>
      <c r="G35" s="286">
        <f>'[1]2c Výkonová část segment 3'!V18</f>
        <v>3.4386478066606031E-2</v>
      </c>
      <c r="H35" s="285">
        <f t="shared" si="2"/>
        <v>164599074</v>
      </c>
      <c r="I35" s="287"/>
      <c r="J35" s="284"/>
      <c r="K35" s="284">
        <v>6511</v>
      </c>
      <c r="L35" s="285"/>
      <c r="M35" s="285"/>
      <c r="N35" s="288">
        <v>6800000</v>
      </c>
      <c r="O35" s="289">
        <f t="shared" si="3"/>
        <v>839029865</v>
      </c>
      <c r="P35" s="278"/>
      <c r="R35" s="279"/>
      <c r="S35" s="280"/>
    </row>
    <row r="36" spans="1:19" x14ac:dyDescent="0.25">
      <c r="A36" s="281">
        <v>41000</v>
      </c>
      <c r="B36" s="282" t="s">
        <v>126</v>
      </c>
      <c r="C36" s="283">
        <v>5.0773398703077011E-2</v>
      </c>
      <c r="D36" s="284">
        <f t="shared" si="0"/>
        <v>935782246</v>
      </c>
      <c r="E36" s="284"/>
      <c r="F36" s="285">
        <f t="shared" si="1"/>
        <v>935782246</v>
      </c>
      <c r="G36" s="286">
        <f>'[1]2c Výkonová část segment 3'!V19</f>
        <v>5.1391672845835949E-2</v>
      </c>
      <c r="H36" s="285">
        <f>ROUND(G36*$C$6,0)</f>
        <v>245998492</v>
      </c>
      <c r="I36" s="287"/>
      <c r="J36" s="284"/>
      <c r="K36" s="284">
        <v>993555</v>
      </c>
      <c r="L36" s="285"/>
      <c r="M36" s="285"/>
      <c r="N36" s="288"/>
      <c r="O36" s="289">
        <f t="shared" si="3"/>
        <v>1182774293</v>
      </c>
      <c r="P36" s="278"/>
      <c r="R36" s="279"/>
      <c r="S36" s="280"/>
    </row>
    <row r="37" spans="1:19" x14ac:dyDescent="0.25">
      <c r="A37" s="281">
        <v>43000</v>
      </c>
      <c r="B37" s="282" t="s">
        <v>127</v>
      </c>
      <c r="C37" s="283">
        <v>2.9669895062079548E-2</v>
      </c>
      <c r="D37" s="284">
        <f t="shared" si="0"/>
        <v>546832825</v>
      </c>
      <c r="E37" s="284"/>
      <c r="F37" s="285">
        <f t="shared" si="1"/>
        <v>546832825</v>
      </c>
      <c r="G37" s="286">
        <f>'[1]2c Výkonová část segment 3'!V20</f>
        <v>2.9135379778952267E-2</v>
      </c>
      <c r="H37" s="285">
        <f>ROUND(G37*$C$6,0)</f>
        <v>139463440</v>
      </c>
      <c r="I37" s="287"/>
      <c r="J37" s="284"/>
      <c r="K37" s="284">
        <v>660901</v>
      </c>
      <c r="L37" s="285"/>
      <c r="M37" s="285"/>
      <c r="N37" s="288"/>
      <c r="O37" s="289">
        <f t="shared" si="3"/>
        <v>686957166</v>
      </c>
      <c r="P37" s="278"/>
      <c r="R37" s="279"/>
      <c r="S37" s="280"/>
    </row>
    <row r="38" spans="1:19" x14ac:dyDescent="0.25">
      <c r="A38" s="281">
        <v>51000</v>
      </c>
      <c r="B38" s="282" t="s">
        <v>128</v>
      </c>
      <c r="C38" s="283">
        <v>1.7951999999999999E-2</v>
      </c>
      <c r="D38" s="284">
        <f t="shared" si="0"/>
        <v>330865440</v>
      </c>
      <c r="E38" s="284"/>
      <c r="F38" s="285">
        <f t="shared" si="1"/>
        <v>330865440</v>
      </c>
      <c r="G38" s="286">
        <f>'[1]2a Výkonová část segment 1'!R6</f>
        <v>2.4726548321818791E-2</v>
      </c>
      <c r="H38" s="285">
        <f t="shared" si="2"/>
        <v>118359517</v>
      </c>
      <c r="I38" s="287"/>
      <c r="J38" s="284"/>
      <c r="K38" s="284"/>
      <c r="L38" s="285"/>
      <c r="M38" s="285"/>
      <c r="N38" s="288"/>
      <c r="O38" s="291">
        <f t="shared" si="3"/>
        <v>449224957</v>
      </c>
      <c r="P38" s="278"/>
      <c r="R38" s="279"/>
      <c r="S38" s="280"/>
    </row>
    <row r="39" spans="1:19" x14ac:dyDescent="0.25">
      <c r="A39" s="281">
        <v>52000</v>
      </c>
      <c r="B39" s="282" t="s">
        <v>129</v>
      </c>
      <c r="C39" s="283">
        <v>4.6760000000000005E-3</v>
      </c>
      <c r="D39" s="284">
        <f t="shared" si="0"/>
        <v>86181305</v>
      </c>
      <c r="E39" s="284"/>
      <c r="F39" s="285">
        <f t="shared" si="1"/>
        <v>86181305</v>
      </c>
      <c r="G39" s="286">
        <f>'[1]2a Výkonová část segment 1'!R7</f>
        <v>7.3692474149096776E-3</v>
      </c>
      <c r="H39" s="285">
        <f t="shared" si="2"/>
        <v>35274659</v>
      </c>
      <c r="I39" s="287"/>
      <c r="J39" s="284"/>
      <c r="K39" s="284"/>
      <c r="L39" s="285"/>
      <c r="M39" s="285"/>
      <c r="N39" s="288"/>
      <c r="O39" s="291">
        <f t="shared" si="3"/>
        <v>121455964</v>
      </c>
      <c r="P39" s="278"/>
      <c r="R39" s="279"/>
      <c r="S39" s="280"/>
    </row>
    <row r="40" spans="1:19" x14ac:dyDescent="0.25">
      <c r="A40" s="281">
        <v>53000</v>
      </c>
      <c r="B40" s="282" t="s">
        <v>130</v>
      </c>
      <c r="C40" s="283">
        <v>6.9280000000000001E-3</v>
      </c>
      <c r="D40" s="284">
        <f t="shared" si="0"/>
        <v>127686930</v>
      </c>
      <c r="E40" s="284"/>
      <c r="F40" s="285">
        <f t="shared" si="1"/>
        <v>127686930</v>
      </c>
      <c r="G40" s="286">
        <f>'[1]2a Výkonová část segment 1'!R8</f>
        <v>1.2774854637972035E-2</v>
      </c>
      <c r="H40" s="285">
        <f t="shared" si="2"/>
        <v>61149887</v>
      </c>
      <c r="I40" s="287"/>
      <c r="J40" s="284"/>
      <c r="K40" s="284"/>
      <c r="L40" s="285"/>
      <c r="M40" s="285"/>
      <c r="N40" s="288"/>
      <c r="O40" s="291">
        <f t="shared" si="3"/>
        <v>188836817</v>
      </c>
      <c r="P40" s="278"/>
      <c r="R40" s="279"/>
      <c r="S40" s="280"/>
    </row>
    <row r="41" spans="1:19" x14ac:dyDescent="0.25">
      <c r="A41" s="281">
        <v>54000</v>
      </c>
      <c r="B41" s="282" t="s">
        <v>131</v>
      </c>
      <c r="C41" s="283">
        <v>1.0444E-2</v>
      </c>
      <c r="D41" s="284">
        <f t="shared" si="0"/>
        <v>192488784</v>
      </c>
      <c r="E41" s="284"/>
      <c r="F41" s="285">
        <f t="shared" si="1"/>
        <v>192488784</v>
      </c>
      <c r="G41" s="286">
        <f>'[1]2a Výkonová část segment 1'!R9</f>
        <v>1.1262840713700773E-2</v>
      </c>
      <c r="H41" s="285">
        <f t="shared" si="2"/>
        <v>53912272</v>
      </c>
      <c r="I41" s="287"/>
      <c r="J41" s="284"/>
      <c r="K41" s="284"/>
      <c r="L41" s="285"/>
      <c r="M41" s="285"/>
      <c r="N41" s="288"/>
      <c r="O41" s="291">
        <f t="shared" si="3"/>
        <v>246401056</v>
      </c>
      <c r="P41" s="278"/>
      <c r="R41" s="279"/>
      <c r="S41" s="280"/>
    </row>
    <row r="42" spans="1:19" x14ac:dyDescent="0.25">
      <c r="A42" s="281">
        <v>55000</v>
      </c>
      <c r="B42" s="282" t="s">
        <v>132</v>
      </c>
      <c r="C42" s="283">
        <v>5.8242555510266344E-3</v>
      </c>
      <c r="D42" s="284">
        <f t="shared" si="0"/>
        <v>107344300</v>
      </c>
      <c r="E42" s="284"/>
      <c r="F42" s="285">
        <f t="shared" si="1"/>
        <v>107344300</v>
      </c>
      <c r="G42" s="292">
        <f>'[1]2b Výkonová část segment 2'!J6</f>
        <v>6.3127114944286859E-3</v>
      </c>
      <c r="H42" s="285">
        <f t="shared" si="2"/>
        <v>30217298</v>
      </c>
      <c r="I42" s="287"/>
      <c r="J42" s="284"/>
      <c r="K42" s="284"/>
      <c r="L42" s="285"/>
      <c r="M42" s="285"/>
      <c r="N42" s="288"/>
      <c r="O42" s="293">
        <f t="shared" si="3"/>
        <v>137561598</v>
      </c>
      <c r="P42" s="278"/>
      <c r="R42" s="279"/>
      <c r="S42" s="280"/>
    </row>
    <row r="43" spans="1:19" ht="15" customHeight="1" thickBot="1" x14ac:dyDescent="0.3">
      <c r="A43" s="266">
        <v>56000</v>
      </c>
      <c r="B43" s="294" t="s">
        <v>133</v>
      </c>
      <c r="C43" s="295">
        <v>8.1329114759375667E-3</v>
      </c>
      <c r="D43" s="296">
        <f t="shared" si="0"/>
        <v>149894125</v>
      </c>
      <c r="E43" s="296"/>
      <c r="F43" s="297">
        <f t="shared" si="1"/>
        <v>149894125</v>
      </c>
      <c r="G43" s="292">
        <f>'[1]2b Výkonová část segment 2'!J7</f>
        <v>6.8423200080539124E-3</v>
      </c>
      <c r="H43" s="297">
        <f t="shared" si="2"/>
        <v>32752396</v>
      </c>
      <c r="I43" s="298"/>
      <c r="J43" s="296"/>
      <c r="K43" s="296"/>
      <c r="L43" s="297"/>
      <c r="M43" s="297"/>
      <c r="N43" s="299"/>
      <c r="O43" s="300">
        <f t="shared" si="3"/>
        <v>182646521</v>
      </c>
      <c r="P43" s="278"/>
      <c r="R43" s="279"/>
      <c r="S43" s="280"/>
    </row>
    <row r="44" spans="1:19" ht="15.75" thickBot="1" x14ac:dyDescent="0.3">
      <c r="A44" s="411" t="s">
        <v>134</v>
      </c>
      <c r="B44" s="412"/>
      <c r="C44" s="301">
        <f t="shared" ref="C44:O44" si="4">SUM(C18:C43)</f>
        <v>0.99999999999999967</v>
      </c>
      <c r="D44" s="302">
        <f t="shared" si="4"/>
        <v>18430561474</v>
      </c>
      <c r="E44" s="302">
        <f t="shared" si="4"/>
        <v>0</v>
      </c>
      <c r="F44" s="303">
        <f t="shared" si="4"/>
        <v>18430561474</v>
      </c>
      <c r="G44" s="304">
        <f t="shared" si="4"/>
        <v>1</v>
      </c>
      <c r="H44" s="303">
        <f t="shared" si="4"/>
        <v>4786738358</v>
      </c>
      <c r="I44" s="305">
        <f t="shared" si="4"/>
        <v>600000000</v>
      </c>
      <c r="J44" s="302">
        <f t="shared" si="4"/>
        <v>115000000</v>
      </c>
      <c r="K44" s="302">
        <f t="shared" si="4"/>
        <v>85000000</v>
      </c>
      <c r="L44" s="303">
        <f t="shared" si="4"/>
        <v>30000000</v>
      </c>
      <c r="M44" s="303">
        <f t="shared" si="4"/>
        <v>23068500</v>
      </c>
      <c r="N44" s="306">
        <f t="shared" si="4"/>
        <v>6800000</v>
      </c>
      <c r="O44" s="307">
        <f t="shared" si="4"/>
        <v>24077168332</v>
      </c>
      <c r="P44" s="278"/>
    </row>
    <row r="45" spans="1:19" ht="18" x14ac:dyDescent="0.3">
      <c r="A45" s="308"/>
      <c r="B45" s="256"/>
      <c r="C45" s="256"/>
      <c r="D45" s="256"/>
      <c r="E45" s="256"/>
      <c r="F45" s="256"/>
      <c r="G45" s="256"/>
      <c r="H45" s="309"/>
      <c r="I45" s="256"/>
    </row>
    <row r="46" spans="1:19" x14ac:dyDescent="0.25">
      <c r="J46" s="67"/>
    </row>
    <row r="47" spans="1:19" x14ac:dyDescent="0.25">
      <c r="A47" s="251" t="s">
        <v>79</v>
      </c>
      <c r="C47" s="68"/>
      <c r="D47" s="278"/>
      <c r="E47" s="68"/>
      <c r="G47" s="68"/>
      <c r="J47" s="67"/>
    </row>
    <row r="48" spans="1:19" x14ac:dyDescent="0.25">
      <c r="C48" s="68"/>
      <c r="D48" s="278"/>
      <c r="E48" s="68"/>
      <c r="G48" s="68"/>
      <c r="J48" s="67"/>
    </row>
    <row r="49" spans="3:10" x14ac:dyDescent="0.25">
      <c r="C49" s="68"/>
      <c r="D49" s="278"/>
      <c r="E49" s="68"/>
      <c r="G49" s="68"/>
      <c r="J49" s="67"/>
    </row>
    <row r="50" spans="3:10" x14ac:dyDescent="0.25">
      <c r="C50" s="68"/>
      <c r="D50" s="278"/>
      <c r="E50" s="68"/>
      <c r="G50" s="68"/>
      <c r="J50" s="67"/>
    </row>
    <row r="51" spans="3:10" x14ac:dyDescent="0.25">
      <c r="D51" s="278"/>
      <c r="J51" s="67"/>
    </row>
    <row r="52" spans="3:10" x14ac:dyDescent="0.25">
      <c r="D52" s="278"/>
      <c r="J52" s="67"/>
    </row>
    <row r="53" spans="3:10" x14ac:dyDescent="0.25">
      <c r="D53" s="278"/>
      <c r="J53" s="67"/>
    </row>
    <row r="54" spans="3:10" x14ac:dyDescent="0.25">
      <c r="D54" s="278"/>
      <c r="J54" s="67"/>
    </row>
    <row r="55" spans="3:10" x14ac:dyDescent="0.25">
      <c r="D55" s="278"/>
      <c r="J55" s="67"/>
    </row>
    <row r="56" spans="3:10" x14ac:dyDescent="0.25">
      <c r="D56" s="278"/>
      <c r="J56" s="67"/>
    </row>
    <row r="57" spans="3:10" x14ac:dyDescent="0.25">
      <c r="D57" s="278"/>
      <c r="J57" s="67"/>
    </row>
    <row r="58" spans="3:10" x14ac:dyDescent="0.25">
      <c r="D58" s="278"/>
      <c r="J58" s="67"/>
    </row>
    <row r="59" spans="3:10" x14ac:dyDescent="0.25">
      <c r="D59" s="278"/>
      <c r="J59" s="67"/>
    </row>
    <row r="60" spans="3:10" x14ac:dyDescent="0.25">
      <c r="D60" s="278"/>
      <c r="J60" s="67"/>
    </row>
    <row r="61" spans="3:10" x14ac:dyDescent="0.25">
      <c r="D61" s="278"/>
      <c r="J61" s="67"/>
    </row>
    <row r="62" spans="3:10" x14ac:dyDescent="0.25">
      <c r="D62" s="278"/>
      <c r="J62" s="67"/>
    </row>
    <row r="63" spans="3:10" x14ac:dyDescent="0.25">
      <c r="D63" s="278"/>
      <c r="J63" s="67"/>
    </row>
    <row r="64" spans="3:10" x14ac:dyDescent="0.25">
      <c r="D64" s="278"/>
      <c r="J64" s="67"/>
    </row>
    <row r="65" spans="4:10" x14ac:dyDescent="0.25">
      <c r="D65" s="278"/>
      <c r="J65" s="67"/>
    </row>
    <row r="66" spans="4:10" x14ac:dyDescent="0.25">
      <c r="D66" s="278"/>
      <c r="J66" s="67"/>
    </row>
    <row r="67" spans="4:10" x14ac:dyDescent="0.25">
      <c r="D67" s="278"/>
      <c r="J67" s="67"/>
    </row>
    <row r="68" spans="4:10" x14ac:dyDescent="0.25">
      <c r="D68" s="278"/>
      <c r="J68" s="67"/>
    </row>
    <row r="69" spans="4:10" x14ac:dyDescent="0.25">
      <c r="D69" s="278"/>
      <c r="J69" s="67"/>
    </row>
    <row r="70" spans="4:10" x14ac:dyDescent="0.25">
      <c r="D70" s="278"/>
      <c r="J70" s="67"/>
    </row>
    <row r="71" spans="4:10" x14ac:dyDescent="0.25">
      <c r="D71" s="278"/>
      <c r="J71" s="67"/>
    </row>
    <row r="72" spans="4:10" x14ac:dyDescent="0.25">
      <c r="D72" s="278"/>
    </row>
    <row r="73" spans="4:10" x14ac:dyDescent="0.25">
      <c r="D73" s="278"/>
    </row>
  </sheetData>
  <mergeCells count="19">
    <mergeCell ref="A44:B44"/>
    <mergeCell ref="G16:G17"/>
    <mergeCell ref="H16:H17"/>
    <mergeCell ref="I16:I17"/>
    <mergeCell ref="J16:J17"/>
    <mergeCell ref="A15:A17"/>
    <mergeCell ref="B15:B17"/>
    <mergeCell ref="C15:F15"/>
    <mergeCell ref="G15:H15"/>
    <mergeCell ref="I15:N15"/>
    <mergeCell ref="O15:O17"/>
    <mergeCell ref="C16:C17"/>
    <mergeCell ref="D16:D17"/>
    <mergeCell ref="E16:E17"/>
    <mergeCell ref="F16:F17"/>
    <mergeCell ref="M16:M17"/>
    <mergeCell ref="N16:N17"/>
    <mergeCell ref="K16:K17"/>
    <mergeCell ref="L16:L17"/>
  </mergeCells>
  <hyperlinks>
    <hyperlink ref="A47" location="'0 Seznam'!A1" display="Seznam" xr:uid="{6F6328DC-B0AD-4380-B6D3-3AFE0AA9A322}"/>
  </hyperlinks>
  <pageMargins left="0.70866141732283472" right="0.70866141732283472" top="0.78740157480314965" bottom="0.78740157480314965" header="0.31496062992125984" footer="0.31496062992125984"/>
  <pageSetup paperSize="8" scale="73" orientation="landscape" r:id="rId1"/>
  <headerFooter>
    <oddHeader xml:space="preserve">&amp;LČ. j.:999/2024-1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 Bilance</vt:lpstr>
      <vt:lpstr>4 RO I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Ludvík Jiří</dc:creator>
  <cp:lastModifiedBy>Valášek Petr</cp:lastModifiedBy>
  <dcterms:created xsi:type="dcterms:W3CDTF">2024-04-25T11:37:37Z</dcterms:created>
  <dcterms:modified xsi:type="dcterms:W3CDTF">2024-05-07T11:50:27Z</dcterms:modified>
</cp:coreProperties>
</file>